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875" windowHeight="10470" activeTab="0"/>
  </bookViews>
  <sheets>
    <sheet name="DATA" sheetId="1" r:id="rId1"/>
    <sheet name="入札書" sheetId="2" r:id="rId2"/>
    <sheet name="辞退届" sheetId="3" r:id="rId3"/>
    <sheet name="封筒記載例" sheetId="4" r:id="rId4"/>
  </sheets>
  <definedNames>
    <definedName name="_xlnm.Print_Area" localSheetId="2">'辞退届'!$D$2:$AJ$47</definedName>
    <definedName name="_xlnm.Print_Area" localSheetId="1">'入札書'!$D$2:$AI$50</definedName>
    <definedName name="_xlnm.Print_Area" localSheetId="3">'封筒記載例'!$C$1:$P$31</definedName>
  </definedNames>
  <calcPr fullCalcOnLoad="1"/>
</workbook>
</file>

<file path=xl/sharedStrings.xml><?xml version="1.0" encoding="utf-8"?>
<sst xmlns="http://schemas.openxmlformats.org/spreadsheetml/2006/main" count="134" uniqueCount="87">
  <si>
    <t>住所</t>
  </si>
  <si>
    <t>会社名</t>
  </si>
  <si>
    <t>代表者名</t>
  </si>
  <si>
    <t>入札日</t>
  </si>
  <si>
    <t>工事名</t>
  </si>
  <si>
    <t>路線名等</t>
  </si>
  <si>
    <t>工事箇所</t>
  </si>
  <si>
    <t>入札金額</t>
  </si>
  <si>
    <t>辞退理由</t>
  </si>
  <si>
    <t>整理番号</t>
  </si>
  <si>
    <t>入札番号</t>
  </si>
  <si>
    <t>整理番号</t>
  </si>
  <si>
    <t>入札書記載金額</t>
  </si>
  <si>
    <t>百</t>
  </si>
  <si>
    <t>十</t>
  </si>
  <si>
    <t>億</t>
  </si>
  <si>
    <t>千</t>
  </si>
  <si>
    <t>万</t>
  </si>
  <si>
    <t>円</t>
  </si>
  <si>
    <t>入札保証金</t>
  </si>
  <si>
    <t>免　除</t>
  </si>
  <si>
    <t>那賀郡那賀町</t>
  </si>
  <si>
    <t>入札</t>
  </si>
  <si>
    <t>番号</t>
  </si>
  <si>
    <t xml:space="preserve"> </t>
  </si>
  <si>
    <t>．</t>
  </si>
  <si>
    <t>商号又は名称</t>
  </si>
  <si>
    <t>代表者名</t>
  </si>
  <si>
    <t>入札者</t>
  </si>
  <si>
    <t>記載金額を抜く場合は0を入力↓</t>
  </si>
  <si>
    <t>整理番号</t>
  </si>
  <si>
    <t>上記について指名を受けましたが、次の理由により入札を辞退します。</t>
  </si>
  <si>
    <t>理由</t>
  </si>
  <si>
    <t>商号又は名称</t>
  </si>
  <si>
    <t>入　札　辞　退　届</t>
  </si>
  <si>
    <t>入札辞退日</t>
  </si>
  <si>
    <t>入札を辞退する場合</t>
  </si>
  <si>
    <t>請負率</t>
  </si>
  <si>
    <t>設計金額（税抜）</t>
  </si>
  <si>
    <t>入札金額（税抜）</t>
  </si>
  <si>
    <t>入　  札  　書</t>
  </si>
  <si>
    <t>月</t>
  </si>
  <si>
    <t>日</t>
  </si>
  <si>
    <t>入札場所</t>
  </si>
  <si>
    <t>入札業者基礎データ</t>
  </si>
  <si>
    <t>入札の種類</t>
  </si>
  <si>
    <t>委託業務名</t>
  </si>
  <si>
    <t>委託業務箇所</t>
  </si>
  <si>
    <t>事業名</t>
  </si>
  <si>
    <t>物品名等</t>
  </si>
  <si>
    <t>納入場所</t>
  </si>
  <si>
    <t>物品名等</t>
  </si>
  <si>
    <t>納入場所</t>
  </si>
  <si>
    <t>事業名</t>
  </si>
  <si>
    <t>　上記により</t>
  </si>
  <si>
    <t>㊞</t>
  </si>
  <si>
    <t>業務の委託を受けたいので、</t>
  </si>
  <si>
    <t>物品購入の請負をいたしたいので、</t>
  </si>
  <si>
    <t>工事の請負をいたしたいので、</t>
  </si>
  <si>
    <t>指名競争入札心得及び那賀町財務規則（平成17年那賀町規則第33号）により入札します。</t>
  </si>
  <si>
    <t>入札
番号</t>
  </si>
  <si>
    <t>入　札　書</t>
  </si>
  <si>
    <t>※</t>
  </si>
  <si>
    <t>封筒サイズは長形３号以下としてください。</t>
  </si>
  <si>
    <t>日付の記入は必要ありません。</t>
  </si>
  <si>
    <t>工事名／委託業務名／物品名等</t>
  </si>
  <si>
    <t xml:space="preserve"> </t>
  </si>
  <si>
    <t>年</t>
  </si>
  <si>
    <t>「入札番号」を「No.」に置き換えないようにしてください。</t>
  </si>
  <si>
    <t>令和</t>
  </si>
  <si>
    <t>基幹系ネットワーク機器等</t>
  </si>
  <si>
    <t>役場電算室他</t>
  </si>
  <si>
    <t>DATAタブで選択</t>
  </si>
  <si>
    <t>町道○○線</t>
  </si>
  <si>
    <t>和食郷</t>
  </si>
  <si>
    <t>入札書封筒記載例</t>
  </si>
  <si>
    <t>　</t>
  </si>
  <si>
    <t>　</t>
  </si>
  <si>
    <t>那賀町長　橋　本　浩　志　殿</t>
  </si>
  <si>
    <t>那賀町長　橋　本　浩　志　殿</t>
  </si>
  <si>
    <t>那賀町役場会計課検査室</t>
  </si>
  <si>
    <t>令和5年度　町単独那賀町○○工事</t>
  </si>
  <si>
    <t>令和5年度　那賀町橋梁点検委託業務</t>
  </si>
  <si>
    <t>令和5年度　町単独基幹系業務用ネットワーク機器等購入</t>
  </si>
  <si>
    <t>1.工事　2.業務 3.物品</t>
  </si>
  <si>
    <t>○○橋外</t>
  </si>
  <si>
    <t>横石外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</si>
</sst>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aaaa"/>
    <numFmt numFmtId="178" formatCode="[$-411]ggge;@"/>
    <numFmt numFmtId="179" formatCode="[$-411]ggge"/>
    <numFmt numFmtId="180" formatCode="m"/>
    <numFmt numFmtId="181" formatCode="d"/>
    <numFmt numFmtId="182" formatCode="[$-411]e"/>
  </numFmts>
  <fonts count="70">
    <font>
      <sz val="11"/>
      <name val="ＪＳ明朝"/>
      <family val="1"/>
    </font>
    <font>
      <sz val="6"/>
      <name val="ＪＳ明朝"/>
      <family val="1"/>
    </font>
    <font>
      <sz val="14"/>
      <name val="ＪＳ明朝"/>
      <family val="1"/>
    </font>
    <font>
      <sz val="12"/>
      <name val="ＪＳ明朝"/>
      <family val="1"/>
    </font>
    <font>
      <sz val="11"/>
      <color indexed="10"/>
      <name val="ＪＳ明朝"/>
      <family val="1"/>
    </font>
    <font>
      <b/>
      <u val="double"/>
      <sz val="18"/>
      <name val="ＪＳ明朝"/>
      <family val="1"/>
    </font>
    <font>
      <u val="single"/>
      <sz val="11"/>
      <color indexed="12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ＪＳ明朝"/>
      <family val="1"/>
    </font>
    <font>
      <sz val="11"/>
      <color indexed="17"/>
      <name val="ＭＳ Ｐゴシック"/>
      <family val="3"/>
    </font>
    <font>
      <sz val="11"/>
      <color indexed="8"/>
      <name val="ＪＳ明朝"/>
      <family val="1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明朝"/>
      <family val="1"/>
    </font>
    <font>
      <b/>
      <sz val="22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ＪＳ明朝"/>
      <family val="1"/>
    </font>
    <font>
      <sz val="12"/>
      <color indexed="10"/>
      <name val="ＪＳ明朝"/>
      <family val="1"/>
    </font>
    <font>
      <sz val="22"/>
      <color indexed="8"/>
      <name val="ＭＳ Ｐゴシック"/>
      <family val="3"/>
    </font>
    <font>
      <b/>
      <sz val="11"/>
      <color indexed="10"/>
      <name val="ＪＳ明朝"/>
      <family val="1"/>
    </font>
    <font>
      <b/>
      <sz val="12"/>
      <color indexed="8"/>
      <name val="ＭＳ Ｐゴシック"/>
      <family val="3"/>
    </font>
    <font>
      <sz val="16"/>
      <color indexed="10"/>
      <name val="ＪＳ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ＪＳ明朝"/>
      <family val="1"/>
    </font>
    <font>
      <sz val="11"/>
      <color rgb="FF006100"/>
      <name val="Calibri"/>
      <family val="3"/>
    </font>
    <font>
      <sz val="11"/>
      <color theme="1"/>
      <name val="ＪＳ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rgb="FFFF0000"/>
      <name val="ＪＳ明朝"/>
      <family val="1"/>
    </font>
    <font>
      <sz val="12"/>
      <color rgb="FFFF0000"/>
      <name val="ＪＳ明朝"/>
      <family val="1"/>
    </font>
    <font>
      <sz val="14"/>
      <color theme="1"/>
      <name val="ＭＳ Ｐゴシック"/>
      <family val="3"/>
    </font>
    <font>
      <b/>
      <sz val="14"/>
      <color theme="1"/>
      <name val="ＭＳ 明朝"/>
      <family val="1"/>
    </font>
    <font>
      <b/>
      <sz val="22"/>
      <color theme="1"/>
      <name val="ＭＳ 明朝"/>
      <family val="1"/>
    </font>
    <font>
      <b/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ＪＳ明朝"/>
      <family val="1"/>
    </font>
    <font>
      <sz val="22"/>
      <color theme="1"/>
      <name val="ＭＳ Ｐゴシック"/>
      <family val="3"/>
    </font>
    <font>
      <b/>
      <sz val="11"/>
      <color rgb="FFFF0000"/>
      <name val="ＪＳ明朝"/>
      <family val="1"/>
    </font>
    <font>
      <b/>
      <sz val="12"/>
      <color theme="1"/>
      <name val="ＭＳ Ｐゴシック"/>
      <family val="3"/>
    </font>
    <font>
      <sz val="16"/>
      <color rgb="FFFF0000"/>
      <name val="ＪＳ明朝"/>
      <family val="1"/>
    </font>
  </fonts>
  <fills count="38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0" fontId="0" fillId="28" borderId="10" xfId="0" applyFill="1" applyBorder="1" applyAlignment="1">
      <alignment horizontal="distributed" vertical="center"/>
    </xf>
    <xf numFmtId="0" fontId="0" fillId="28" borderId="10" xfId="0" applyFill="1" applyBorder="1" applyAlignment="1">
      <alignment horizontal="center" vertical="center"/>
    </xf>
    <xf numFmtId="0" fontId="0" fillId="28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left" vertical="center"/>
    </xf>
    <xf numFmtId="177" fontId="0" fillId="33" borderId="0" xfId="0" applyNumberFormat="1" applyFill="1" applyAlignment="1">
      <alignment horizontal="left" vertical="center"/>
    </xf>
    <xf numFmtId="176" fontId="0" fillId="33" borderId="0" xfId="0" applyNumberFormat="1" applyFill="1" applyAlignment="1">
      <alignment horizontal="center" vertical="center"/>
    </xf>
    <xf numFmtId="0" fontId="0" fillId="33" borderId="0" xfId="0" applyFill="1" applyBorder="1" applyAlignment="1">
      <alignment horizontal="distributed"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28" borderId="0" xfId="0" applyFill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0" fillId="7" borderId="0" xfId="0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distributed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14" fontId="0" fillId="0" borderId="22" xfId="0" applyNumberFormat="1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4" fontId="0" fillId="0" borderId="19" xfId="0" applyNumberFormat="1" applyFill="1" applyBorder="1" applyAlignment="1">
      <alignment horizontal="left" vertical="center"/>
    </xf>
    <xf numFmtId="14" fontId="0" fillId="0" borderId="20" xfId="0" applyNumberFormat="1" applyFill="1" applyBorder="1" applyAlignment="1">
      <alignment horizontal="left" vertical="center"/>
    </xf>
    <xf numFmtId="14" fontId="0" fillId="0" borderId="21" xfId="0" applyNumberForma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distributed" vertical="center"/>
    </xf>
    <xf numFmtId="176" fontId="6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wrapText="1" shrinkToFit="1"/>
    </xf>
    <xf numFmtId="0" fontId="57" fillId="0" borderId="0" xfId="0" applyFont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left" vertical="distributed" wrapText="1"/>
    </xf>
    <xf numFmtId="0" fontId="4" fillId="35" borderId="0" xfId="0" applyFont="1" applyFill="1" applyAlignment="1">
      <alignment horizontal="left" vertical="top" wrapText="1"/>
    </xf>
    <xf numFmtId="0" fontId="0" fillId="35" borderId="0" xfId="0" applyFill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176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82" fontId="55" fillId="0" borderId="0" xfId="0" applyNumberFormat="1" applyFont="1" applyAlignment="1">
      <alignment horizontal="center" vertical="center"/>
    </xf>
    <xf numFmtId="180" fontId="55" fillId="0" borderId="0" xfId="0" applyNumberFormat="1" applyFont="1" applyAlignment="1">
      <alignment horizontal="center" vertical="center"/>
    </xf>
    <xf numFmtId="181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65" fillId="0" borderId="0" xfId="0" applyFont="1" applyAlignment="1">
      <alignment horizontal="left" vertical="center" shrinkToFit="1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65" fillId="0" borderId="0" xfId="0" applyFont="1" applyFill="1" applyBorder="1" applyAlignment="1">
      <alignment horizontal="left" vertical="center" wrapText="1" indent="1"/>
    </xf>
    <xf numFmtId="0" fontId="65" fillId="0" borderId="0" xfId="0" applyFont="1" applyFill="1" applyBorder="1" applyAlignment="1">
      <alignment horizontal="left" vertical="center" indent="1"/>
    </xf>
    <xf numFmtId="0" fontId="6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8</xdr:row>
      <xdr:rowOff>28575</xdr:rowOff>
    </xdr:from>
    <xdr:to>
      <xdr:col>16</xdr:col>
      <xdr:colOff>257175</xdr:colOff>
      <xdr:row>9</xdr:row>
      <xdr:rowOff>133350</xdr:rowOff>
    </xdr:to>
    <xdr:sp>
      <xdr:nvSpPr>
        <xdr:cNvPr id="1" name="線吹き出し 1 (枠付き) 9"/>
        <xdr:cNvSpPr>
          <a:spLocks/>
        </xdr:cNvSpPr>
      </xdr:nvSpPr>
      <xdr:spPr>
        <a:xfrm>
          <a:off x="12163425" y="1419225"/>
          <a:ext cx="5219700" cy="276225"/>
        </a:xfrm>
        <a:prstGeom prst="borderCallout1">
          <a:avLst>
            <a:gd name="adj1" fmla="val -164546"/>
            <a:gd name="adj2" fmla="val -25162"/>
            <a:gd name="adj3" fmla="val -50291"/>
            <a:gd name="adj4" fmla="val -17763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指名通知書の通知日から開札日までの日付で入力してください。</a:t>
          </a:r>
        </a:p>
      </xdr:txBody>
    </xdr:sp>
    <xdr:clientData/>
  </xdr:twoCellAnchor>
  <xdr:twoCellAnchor>
    <xdr:from>
      <xdr:col>12</xdr:col>
      <xdr:colOff>66675</xdr:colOff>
      <xdr:row>5</xdr:row>
      <xdr:rowOff>123825</xdr:rowOff>
    </xdr:from>
    <xdr:to>
      <xdr:col>16</xdr:col>
      <xdr:colOff>257175</xdr:colOff>
      <xdr:row>7</xdr:row>
      <xdr:rowOff>66675</xdr:rowOff>
    </xdr:to>
    <xdr:grpSp>
      <xdr:nvGrpSpPr>
        <xdr:cNvPr id="2" name="グループ化 3"/>
        <xdr:cNvGrpSpPr>
          <a:grpSpLocks/>
        </xdr:cNvGrpSpPr>
      </xdr:nvGrpSpPr>
      <xdr:grpSpPr>
        <a:xfrm>
          <a:off x="12134850" y="981075"/>
          <a:ext cx="5248275" cy="295275"/>
          <a:chOff x="9763125" y="971264"/>
          <a:chExt cx="4229100" cy="295563"/>
        </a:xfrm>
        <a:solidFill>
          <a:srgbClr val="FFFFFF"/>
        </a:solidFill>
      </xdr:grpSpPr>
      <xdr:sp>
        <xdr:nvSpPr>
          <xdr:cNvPr id="3" name="線吹き出し 1 (枠付き) 5"/>
          <xdr:cNvSpPr>
            <a:spLocks/>
          </xdr:cNvSpPr>
        </xdr:nvSpPr>
        <xdr:spPr>
          <a:xfrm>
            <a:off x="9763125" y="971264"/>
            <a:ext cx="4229100" cy="295563"/>
          </a:xfrm>
          <a:prstGeom prst="borderCallout1">
            <a:avLst>
              <a:gd name="adj1" fmla="val -177115"/>
              <a:gd name="adj2" fmla="val 212"/>
              <a:gd name="adj3" fmla="val -50268"/>
              <a:gd name="adj4" fmla="val 1435"/>
            </a:avLst>
          </a:prstGeom>
          <a:gradFill rotWithShape="1">
            <a:gsLst>
              <a:gs pos="0">
                <a:srgbClr val="DAFDA7"/>
              </a:gs>
              <a:gs pos="35001">
                <a:srgbClr val="E4FDC2"/>
              </a:gs>
              <a:gs pos="100000">
                <a:srgbClr val="F5FFE6"/>
              </a:gs>
            </a:gsLst>
            <a:lin ang="5400000" scaled="1"/>
          </a:gradFill>
          <a:ln w="9525" cmpd="sng">
            <a:solidFill>
              <a:srgbClr val="98B954"/>
            </a:solidFill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入札の種類（工事、業務、物品）によって　　　　で切り替えてください。</a:t>
            </a:r>
          </a:p>
        </xdr:txBody>
      </xdr:sp>
      <xdr:sp>
        <xdr:nvSpPr>
          <xdr:cNvPr id="4" name="フローチャート: 分類 1"/>
          <xdr:cNvSpPr>
            <a:spLocks/>
          </xdr:cNvSpPr>
        </xdr:nvSpPr>
        <xdr:spPr>
          <a:xfrm>
            <a:off x="12279440" y="1009687"/>
            <a:ext cx="208283" cy="228618"/>
          </a:xfrm>
          <a:prstGeom prst="flowChartSort">
            <a:avLst/>
          </a:prstGeom>
          <a:solidFill>
            <a:srgbClr val="000000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ＪＳ明朝"/>
                <a:ea typeface="ＪＳ明朝"/>
                <a:cs typeface="ＪＳ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S13" sqref="S13"/>
    </sheetView>
  </sheetViews>
  <sheetFormatPr defaultColWidth="8.796875" defaultRowHeight="14.25"/>
  <cols>
    <col min="2" max="3" width="10.5" style="0" customWidth="1"/>
    <col min="6" max="6" width="10.19921875" style="0" customWidth="1"/>
    <col min="7" max="7" width="17.19921875" style="0" bestFit="1" customWidth="1"/>
    <col min="8" max="8" width="13.3984375" style="0" customWidth="1"/>
    <col min="9" max="9" width="14.8984375" style="0" customWidth="1"/>
    <col min="10" max="10" width="7" style="0" customWidth="1"/>
    <col min="11" max="11" width="6.5" style="0" customWidth="1"/>
    <col min="12" max="12" width="10.09765625" style="0" customWidth="1"/>
    <col min="13" max="13" width="17.3984375" style="0" customWidth="1"/>
    <col min="14" max="14" width="18.09765625" style="0" customWidth="1"/>
  </cols>
  <sheetData>
    <row r="1" spans="1:17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2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2"/>
      <c r="B3" s="8" t="s">
        <v>0</v>
      </c>
      <c r="C3" s="44" t="s">
        <v>76</v>
      </c>
      <c r="D3" s="45"/>
      <c r="E3" s="45"/>
      <c r="F3" s="45"/>
      <c r="G3" s="45"/>
      <c r="H3" s="45"/>
      <c r="I3" s="45"/>
      <c r="J3" s="45"/>
      <c r="K3" s="46"/>
      <c r="L3" s="2"/>
      <c r="M3" s="2"/>
      <c r="N3" s="2"/>
      <c r="O3" s="2"/>
      <c r="P3" s="2"/>
      <c r="Q3" s="2"/>
    </row>
    <row r="4" spans="1:17" ht="13.5">
      <c r="A4" s="2"/>
      <c r="B4" s="8" t="s">
        <v>1</v>
      </c>
      <c r="C4" s="44" t="s">
        <v>77</v>
      </c>
      <c r="D4" s="45"/>
      <c r="E4" s="45"/>
      <c r="F4" s="45"/>
      <c r="G4" s="45"/>
      <c r="H4" s="45"/>
      <c r="I4" s="45"/>
      <c r="J4" s="45"/>
      <c r="K4" s="46"/>
      <c r="L4" s="2"/>
      <c r="M4" s="2"/>
      <c r="N4" s="2"/>
      <c r="O4" s="2"/>
      <c r="P4" s="2"/>
      <c r="Q4" s="2"/>
    </row>
    <row r="5" spans="1:17" ht="13.5" customHeight="1">
      <c r="A5" s="2"/>
      <c r="B5" s="8" t="s">
        <v>2</v>
      </c>
      <c r="C5" s="44" t="s">
        <v>76</v>
      </c>
      <c r="D5" s="45"/>
      <c r="E5" s="45"/>
      <c r="F5" s="45"/>
      <c r="G5" s="45"/>
      <c r="H5" s="45"/>
      <c r="I5" s="45"/>
      <c r="J5" s="45"/>
      <c r="K5" s="46"/>
      <c r="L5" s="2"/>
      <c r="M5" s="2"/>
      <c r="N5" s="2"/>
      <c r="O5" s="2"/>
      <c r="P5" s="2"/>
      <c r="Q5" s="2"/>
    </row>
    <row r="6" spans="1:17" ht="14.25">
      <c r="A6" s="2"/>
      <c r="B6" s="19"/>
      <c r="C6" s="4"/>
      <c r="D6" s="4"/>
      <c r="E6" s="4"/>
      <c r="F6" s="4"/>
      <c r="G6" s="4"/>
      <c r="H6" s="4"/>
      <c r="I6" s="4"/>
      <c r="J6" s="4"/>
      <c r="K6" s="4"/>
      <c r="L6" s="2"/>
      <c r="M6" s="2"/>
      <c r="N6" s="2"/>
      <c r="O6" s="2"/>
      <c r="P6" s="2"/>
      <c r="Q6" s="2"/>
    </row>
    <row r="7" spans="1:17" ht="13.5" customHeight="1">
      <c r="A7" s="2"/>
      <c r="B7" s="10" t="s">
        <v>45</v>
      </c>
      <c r="C7" s="13">
        <v>3</v>
      </c>
      <c r="D7" s="4"/>
      <c r="E7" s="4" t="s">
        <v>84</v>
      </c>
      <c r="F7" s="4"/>
      <c r="G7" s="4"/>
      <c r="H7" s="37"/>
      <c r="I7" s="4"/>
      <c r="J7" s="4"/>
      <c r="K7" s="4"/>
      <c r="L7" s="2"/>
      <c r="M7" s="2"/>
      <c r="N7" s="2"/>
      <c r="O7" s="2"/>
      <c r="P7" s="2"/>
      <c r="Q7" s="2"/>
    </row>
    <row r="8" spans="1:17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3.5">
      <c r="A9" s="2"/>
      <c r="B9" s="8" t="s">
        <v>3</v>
      </c>
      <c r="C9" s="47">
        <v>45070</v>
      </c>
      <c r="D9" s="47"/>
      <c r="E9" s="48">
        <f>+C9</f>
        <v>45070</v>
      </c>
      <c r="F9" s="48"/>
      <c r="G9" s="17">
        <f>+C9</f>
        <v>45070</v>
      </c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3.5">
      <c r="A10" s="2"/>
      <c r="B10" s="8" t="s">
        <v>43</v>
      </c>
      <c r="C10" s="49" t="s">
        <v>80</v>
      </c>
      <c r="D10" s="50"/>
      <c r="E10" s="51"/>
      <c r="F10" s="18"/>
      <c r="G10" s="17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3.5">
      <c r="A12" s="2"/>
      <c r="B12" s="3" t="s">
        <v>36</v>
      </c>
      <c r="C12" s="4"/>
      <c r="D12" s="4"/>
      <c r="E12" s="4"/>
      <c r="F12" s="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3.5">
      <c r="A13" s="2"/>
      <c r="B13" s="10" t="s">
        <v>35</v>
      </c>
      <c r="C13" s="54">
        <v>45070</v>
      </c>
      <c r="D13" s="55"/>
      <c r="E13" s="56">
        <f>+C13</f>
        <v>45070</v>
      </c>
      <c r="F13" s="57"/>
      <c r="G13" s="16">
        <f>+C13</f>
        <v>45070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3.5">
      <c r="A14" s="2"/>
      <c r="B14" s="8" t="s">
        <v>8</v>
      </c>
      <c r="C14" s="44" t="s">
        <v>76</v>
      </c>
      <c r="D14" s="45"/>
      <c r="E14" s="45"/>
      <c r="F14" s="45"/>
      <c r="G14" s="45"/>
      <c r="H14" s="45"/>
      <c r="I14" s="45"/>
      <c r="J14" s="45"/>
      <c r="K14" s="46"/>
      <c r="L14" s="2"/>
      <c r="M14" s="2"/>
      <c r="N14" s="2"/>
      <c r="O14" s="2"/>
      <c r="P14" s="2"/>
      <c r="Q14" s="2"/>
    </row>
    <row r="15" spans="1:17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52" t="s">
        <v>29</v>
      </c>
      <c r="M15" s="52"/>
      <c r="N15" s="52"/>
      <c r="O15" s="2"/>
      <c r="P15" s="2"/>
      <c r="Q15" s="2"/>
    </row>
    <row r="16" spans="1:17" ht="13.5">
      <c r="A16" s="2"/>
      <c r="B16" s="8" t="s">
        <v>11</v>
      </c>
      <c r="C16" s="8" t="s">
        <v>10</v>
      </c>
      <c r="D16" s="53" t="s">
        <v>65</v>
      </c>
      <c r="E16" s="53"/>
      <c r="F16" s="53"/>
      <c r="G16" s="53"/>
      <c r="H16" s="53"/>
      <c r="I16" s="53"/>
      <c r="J16" s="53" t="s">
        <v>5</v>
      </c>
      <c r="K16" s="53"/>
      <c r="L16" s="9" t="s">
        <v>6</v>
      </c>
      <c r="M16" s="9" t="s">
        <v>38</v>
      </c>
      <c r="N16" s="9" t="s">
        <v>39</v>
      </c>
      <c r="O16" s="9" t="s">
        <v>37</v>
      </c>
      <c r="P16" s="2"/>
      <c r="Q16" s="2"/>
    </row>
    <row r="17" spans="1:17" ht="13.5">
      <c r="A17" s="2"/>
      <c r="B17" s="5">
        <v>1</v>
      </c>
      <c r="C17" s="5">
        <v>170</v>
      </c>
      <c r="D17" s="43" t="s">
        <v>81</v>
      </c>
      <c r="E17" s="43"/>
      <c r="F17" s="43"/>
      <c r="G17" s="43"/>
      <c r="H17" s="43"/>
      <c r="I17" s="43"/>
      <c r="J17" s="43" t="s">
        <v>73</v>
      </c>
      <c r="K17" s="43"/>
      <c r="L17" s="5" t="s">
        <v>74</v>
      </c>
      <c r="M17" s="6">
        <v>9000000</v>
      </c>
      <c r="N17" s="6">
        <v>9000000</v>
      </c>
      <c r="O17" s="7">
        <f>ROUND(N17/M17,4)</f>
        <v>1</v>
      </c>
      <c r="P17" s="2"/>
      <c r="Q17" s="2"/>
    </row>
    <row r="18" spans="1:17" ht="13.5">
      <c r="A18" s="2"/>
      <c r="B18" s="5">
        <f>+B17+1</f>
        <v>2</v>
      </c>
      <c r="C18" s="5">
        <v>172</v>
      </c>
      <c r="D18" s="43" t="s">
        <v>82</v>
      </c>
      <c r="E18" s="43"/>
      <c r="F18" s="43"/>
      <c r="G18" s="43"/>
      <c r="H18" s="43"/>
      <c r="I18" s="43"/>
      <c r="J18" s="43" t="s">
        <v>85</v>
      </c>
      <c r="K18" s="43"/>
      <c r="L18" s="5" t="s">
        <v>86</v>
      </c>
      <c r="M18" s="6">
        <v>8000000</v>
      </c>
      <c r="N18" s="6">
        <v>8000000</v>
      </c>
      <c r="O18" s="7">
        <f aca="true" t="shared" si="0" ref="O18:O40">ROUND(N18/M18,4)</f>
        <v>1</v>
      </c>
      <c r="P18" s="2"/>
      <c r="Q18" s="2"/>
    </row>
    <row r="19" spans="1:17" ht="13.5">
      <c r="A19" s="2"/>
      <c r="B19" s="5">
        <f aca="true" t="shared" si="1" ref="B19:B40">+B18+1</f>
        <v>3</v>
      </c>
      <c r="C19" s="5">
        <v>173</v>
      </c>
      <c r="D19" s="43" t="s">
        <v>83</v>
      </c>
      <c r="E19" s="43"/>
      <c r="F19" s="43"/>
      <c r="G19" s="43"/>
      <c r="H19" s="43"/>
      <c r="I19" s="43"/>
      <c r="J19" s="43" t="s">
        <v>70</v>
      </c>
      <c r="K19" s="43"/>
      <c r="L19" s="5" t="s">
        <v>71</v>
      </c>
      <c r="M19" s="6">
        <v>7000000</v>
      </c>
      <c r="N19" s="6">
        <v>7000000</v>
      </c>
      <c r="O19" s="7">
        <f t="shared" si="0"/>
        <v>1</v>
      </c>
      <c r="P19" s="2"/>
      <c r="Q19" s="2"/>
    </row>
    <row r="20" spans="1:17" ht="13.5">
      <c r="A20" s="2"/>
      <c r="B20" s="5">
        <f t="shared" si="1"/>
        <v>4</v>
      </c>
      <c r="C20" s="5" t="s">
        <v>66</v>
      </c>
      <c r="D20" s="43" t="s">
        <v>66</v>
      </c>
      <c r="E20" s="43"/>
      <c r="F20" s="43"/>
      <c r="G20" s="43"/>
      <c r="H20" s="43"/>
      <c r="I20" s="43"/>
      <c r="J20" s="43" t="s">
        <v>24</v>
      </c>
      <c r="K20" s="43"/>
      <c r="L20" s="5" t="s">
        <v>24</v>
      </c>
      <c r="M20" s="6"/>
      <c r="N20" s="6" t="s">
        <v>24</v>
      </c>
      <c r="O20" s="7" t="e">
        <f t="shared" si="0"/>
        <v>#VALUE!</v>
      </c>
      <c r="P20" s="2"/>
      <c r="Q20" s="2"/>
    </row>
    <row r="21" spans="1:17" ht="13.5">
      <c r="A21" s="2"/>
      <c r="B21" s="5">
        <f t="shared" si="1"/>
        <v>5</v>
      </c>
      <c r="C21" s="5"/>
      <c r="D21" s="43"/>
      <c r="E21" s="43"/>
      <c r="F21" s="43"/>
      <c r="G21" s="43"/>
      <c r="H21" s="43"/>
      <c r="I21" s="43"/>
      <c r="J21" s="43"/>
      <c r="K21" s="43"/>
      <c r="L21" s="5"/>
      <c r="M21" s="6"/>
      <c r="N21" s="6"/>
      <c r="O21" s="7" t="e">
        <f t="shared" si="0"/>
        <v>#DIV/0!</v>
      </c>
      <c r="P21" s="2"/>
      <c r="Q21" s="2"/>
    </row>
    <row r="22" spans="1:17" ht="13.5">
      <c r="A22" s="2"/>
      <c r="B22" s="5">
        <f t="shared" si="1"/>
        <v>6</v>
      </c>
      <c r="C22" s="5"/>
      <c r="D22" s="43"/>
      <c r="E22" s="43"/>
      <c r="F22" s="43"/>
      <c r="G22" s="43"/>
      <c r="H22" s="43"/>
      <c r="I22" s="43"/>
      <c r="J22" s="43"/>
      <c r="K22" s="43"/>
      <c r="L22" s="5"/>
      <c r="M22" s="6"/>
      <c r="N22" s="6"/>
      <c r="O22" s="7" t="e">
        <f t="shared" si="0"/>
        <v>#DIV/0!</v>
      </c>
      <c r="P22" s="2"/>
      <c r="Q22" s="2"/>
    </row>
    <row r="23" spans="1:17" ht="13.5">
      <c r="A23" s="2"/>
      <c r="B23" s="5">
        <f t="shared" si="1"/>
        <v>7</v>
      </c>
      <c r="C23" s="5"/>
      <c r="D23" s="43"/>
      <c r="E23" s="43"/>
      <c r="F23" s="43"/>
      <c r="G23" s="43"/>
      <c r="H23" s="43"/>
      <c r="I23" s="43"/>
      <c r="J23" s="43"/>
      <c r="K23" s="43"/>
      <c r="L23" s="5"/>
      <c r="M23" s="6"/>
      <c r="N23" s="6"/>
      <c r="O23" s="7" t="e">
        <f t="shared" si="0"/>
        <v>#DIV/0!</v>
      </c>
      <c r="P23" s="2"/>
      <c r="Q23" s="2"/>
    </row>
    <row r="24" spans="1:17" ht="13.5">
      <c r="A24" s="2"/>
      <c r="B24" s="5">
        <f t="shared" si="1"/>
        <v>8</v>
      </c>
      <c r="C24" s="5"/>
      <c r="D24" s="43"/>
      <c r="E24" s="43"/>
      <c r="F24" s="43"/>
      <c r="G24" s="43"/>
      <c r="H24" s="43"/>
      <c r="I24" s="43"/>
      <c r="J24" s="43"/>
      <c r="K24" s="43"/>
      <c r="L24" s="5"/>
      <c r="M24" s="6"/>
      <c r="N24" s="6"/>
      <c r="O24" s="7" t="e">
        <f t="shared" si="0"/>
        <v>#DIV/0!</v>
      </c>
      <c r="P24" s="2"/>
      <c r="Q24" s="2"/>
    </row>
    <row r="25" spans="1:17" ht="13.5">
      <c r="A25" s="2"/>
      <c r="B25" s="5">
        <f t="shared" si="1"/>
        <v>9</v>
      </c>
      <c r="C25" s="5"/>
      <c r="D25" s="43"/>
      <c r="E25" s="43"/>
      <c r="F25" s="43"/>
      <c r="G25" s="43"/>
      <c r="H25" s="43"/>
      <c r="I25" s="43"/>
      <c r="J25" s="43"/>
      <c r="K25" s="43"/>
      <c r="L25" s="5"/>
      <c r="M25" s="6"/>
      <c r="N25" s="6"/>
      <c r="O25" s="7" t="e">
        <f t="shared" si="0"/>
        <v>#DIV/0!</v>
      </c>
      <c r="P25" s="2"/>
      <c r="Q25" s="2"/>
    </row>
    <row r="26" spans="1:17" ht="13.5">
      <c r="A26" s="2"/>
      <c r="B26" s="5">
        <f t="shared" si="1"/>
        <v>10</v>
      </c>
      <c r="C26" s="5"/>
      <c r="D26" s="43"/>
      <c r="E26" s="43"/>
      <c r="F26" s="43"/>
      <c r="G26" s="43"/>
      <c r="H26" s="43"/>
      <c r="I26" s="43"/>
      <c r="J26" s="43"/>
      <c r="K26" s="43"/>
      <c r="L26" s="5"/>
      <c r="M26" s="6"/>
      <c r="N26" s="6"/>
      <c r="O26" s="7" t="e">
        <f t="shared" si="0"/>
        <v>#DIV/0!</v>
      </c>
      <c r="P26" s="2"/>
      <c r="Q26" s="2"/>
    </row>
    <row r="27" spans="1:17" ht="13.5">
      <c r="A27" s="2"/>
      <c r="B27" s="5">
        <f t="shared" si="1"/>
        <v>11</v>
      </c>
      <c r="C27" s="5"/>
      <c r="D27" s="43"/>
      <c r="E27" s="43"/>
      <c r="F27" s="43"/>
      <c r="G27" s="43"/>
      <c r="H27" s="43"/>
      <c r="I27" s="43"/>
      <c r="J27" s="43"/>
      <c r="K27" s="43"/>
      <c r="L27" s="5"/>
      <c r="M27" s="6"/>
      <c r="N27" s="6"/>
      <c r="O27" s="7" t="e">
        <f t="shared" si="0"/>
        <v>#DIV/0!</v>
      </c>
      <c r="P27" s="2"/>
      <c r="Q27" s="2"/>
    </row>
    <row r="28" spans="1:17" ht="13.5">
      <c r="A28" s="2"/>
      <c r="B28" s="5">
        <f t="shared" si="1"/>
        <v>12</v>
      </c>
      <c r="C28" s="5"/>
      <c r="D28" s="43"/>
      <c r="E28" s="43"/>
      <c r="F28" s="43"/>
      <c r="G28" s="43"/>
      <c r="H28" s="43"/>
      <c r="I28" s="43"/>
      <c r="J28" s="43"/>
      <c r="K28" s="43"/>
      <c r="L28" s="5"/>
      <c r="M28" s="6"/>
      <c r="N28" s="6"/>
      <c r="O28" s="7" t="e">
        <f t="shared" si="0"/>
        <v>#DIV/0!</v>
      </c>
      <c r="P28" s="2"/>
      <c r="Q28" s="2"/>
    </row>
    <row r="29" spans="1:17" ht="13.5">
      <c r="A29" s="2"/>
      <c r="B29" s="5">
        <f t="shared" si="1"/>
        <v>13</v>
      </c>
      <c r="C29" s="5"/>
      <c r="D29" s="43"/>
      <c r="E29" s="43"/>
      <c r="F29" s="43"/>
      <c r="G29" s="43"/>
      <c r="H29" s="43"/>
      <c r="I29" s="43"/>
      <c r="J29" s="43"/>
      <c r="K29" s="43"/>
      <c r="L29" s="5"/>
      <c r="M29" s="6"/>
      <c r="N29" s="6"/>
      <c r="O29" s="7" t="e">
        <f t="shared" si="0"/>
        <v>#DIV/0!</v>
      </c>
      <c r="P29" s="2"/>
      <c r="Q29" s="2"/>
    </row>
    <row r="30" spans="1:17" ht="13.5">
      <c r="A30" s="2"/>
      <c r="B30" s="5">
        <f t="shared" si="1"/>
        <v>14</v>
      </c>
      <c r="C30" s="5"/>
      <c r="D30" s="43"/>
      <c r="E30" s="43"/>
      <c r="F30" s="43"/>
      <c r="G30" s="43"/>
      <c r="H30" s="43"/>
      <c r="I30" s="43"/>
      <c r="J30" s="43"/>
      <c r="K30" s="43"/>
      <c r="L30" s="5"/>
      <c r="M30" s="6"/>
      <c r="N30" s="6"/>
      <c r="O30" s="7" t="e">
        <f t="shared" si="0"/>
        <v>#DIV/0!</v>
      </c>
      <c r="P30" s="2"/>
      <c r="Q30" s="2"/>
    </row>
    <row r="31" spans="1:17" ht="13.5">
      <c r="A31" s="2"/>
      <c r="B31" s="5">
        <f t="shared" si="1"/>
        <v>15</v>
      </c>
      <c r="C31" s="5"/>
      <c r="D31" s="43"/>
      <c r="E31" s="43"/>
      <c r="F31" s="43"/>
      <c r="G31" s="43"/>
      <c r="H31" s="43"/>
      <c r="I31" s="43"/>
      <c r="J31" s="43"/>
      <c r="K31" s="43"/>
      <c r="L31" s="5"/>
      <c r="M31" s="6"/>
      <c r="N31" s="6"/>
      <c r="O31" s="7" t="e">
        <f t="shared" si="0"/>
        <v>#DIV/0!</v>
      </c>
      <c r="P31" s="2"/>
      <c r="Q31" s="2"/>
    </row>
    <row r="32" spans="1:17" ht="13.5">
      <c r="A32" s="2"/>
      <c r="B32" s="5">
        <f t="shared" si="1"/>
        <v>16</v>
      </c>
      <c r="C32" s="5"/>
      <c r="D32" s="43"/>
      <c r="E32" s="43"/>
      <c r="F32" s="43"/>
      <c r="G32" s="43"/>
      <c r="H32" s="43"/>
      <c r="I32" s="43"/>
      <c r="J32" s="43"/>
      <c r="K32" s="43"/>
      <c r="L32" s="5"/>
      <c r="M32" s="6"/>
      <c r="N32" s="6"/>
      <c r="O32" s="7" t="e">
        <f t="shared" si="0"/>
        <v>#DIV/0!</v>
      </c>
      <c r="P32" s="2"/>
      <c r="Q32" s="2"/>
    </row>
    <row r="33" spans="1:17" ht="13.5">
      <c r="A33" s="2"/>
      <c r="B33" s="5">
        <f t="shared" si="1"/>
        <v>17</v>
      </c>
      <c r="C33" s="5"/>
      <c r="D33" s="43"/>
      <c r="E33" s="43"/>
      <c r="F33" s="43"/>
      <c r="G33" s="43"/>
      <c r="H33" s="43"/>
      <c r="I33" s="43"/>
      <c r="J33" s="43"/>
      <c r="K33" s="43"/>
      <c r="L33" s="5"/>
      <c r="M33" s="6"/>
      <c r="N33" s="6"/>
      <c r="O33" s="7" t="e">
        <f t="shared" si="0"/>
        <v>#DIV/0!</v>
      </c>
      <c r="P33" s="2"/>
      <c r="Q33" s="2"/>
    </row>
    <row r="34" spans="1:17" ht="13.5">
      <c r="A34" s="2"/>
      <c r="B34" s="5">
        <f t="shared" si="1"/>
        <v>18</v>
      </c>
      <c r="C34" s="5"/>
      <c r="D34" s="43"/>
      <c r="E34" s="43"/>
      <c r="F34" s="43"/>
      <c r="G34" s="43"/>
      <c r="H34" s="43"/>
      <c r="I34" s="43"/>
      <c r="J34" s="43"/>
      <c r="K34" s="43"/>
      <c r="L34" s="5"/>
      <c r="M34" s="6"/>
      <c r="N34" s="6"/>
      <c r="O34" s="7" t="e">
        <f t="shared" si="0"/>
        <v>#DIV/0!</v>
      </c>
      <c r="P34" s="2"/>
      <c r="Q34" s="2"/>
    </row>
    <row r="35" spans="1:17" ht="13.5">
      <c r="A35" s="2"/>
      <c r="B35" s="5">
        <f t="shared" si="1"/>
        <v>19</v>
      </c>
      <c r="C35" s="5"/>
      <c r="D35" s="43"/>
      <c r="E35" s="43"/>
      <c r="F35" s="43"/>
      <c r="G35" s="43"/>
      <c r="H35" s="43"/>
      <c r="I35" s="43"/>
      <c r="J35" s="43"/>
      <c r="K35" s="43"/>
      <c r="L35" s="5"/>
      <c r="M35" s="6"/>
      <c r="N35" s="6"/>
      <c r="O35" s="7" t="e">
        <f t="shared" si="0"/>
        <v>#DIV/0!</v>
      </c>
      <c r="P35" s="2"/>
      <c r="Q35" s="2"/>
    </row>
    <row r="36" spans="1:17" ht="13.5">
      <c r="A36" s="2"/>
      <c r="B36" s="5">
        <f t="shared" si="1"/>
        <v>20</v>
      </c>
      <c r="C36" s="5"/>
      <c r="D36" s="43"/>
      <c r="E36" s="43"/>
      <c r="F36" s="43"/>
      <c r="G36" s="43"/>
      <c r="H36" s="43"/>
      <c r="I36" s="43"/>
      <c r="J36" s="43"/>
      <c r="K36" s="43"/>
      <c r="L36" s="5"/>
      <c r="M36" s="6"/>
      <c r="N36" s="6"/>
      <c r="O36" s="7" t="e">
        <f t="shared" si="0"/>
        <v>#DIV/0!</v>
      </c>
      <c r="P36" s="2"/>
      <c r="Q36" s="2"/>
    </row>
    <row r="37" spans="1:17" ht="13.5">
      <c r="A37" s="2"/>
      <c r="B37" s="5">
        <f t="shared" si="1"/>
        <v>21</v>
      </c>
      <c r="C37" s="5"/>
      <c r="D37" s="43"/>
      <c r="E37" s="43"/>
      <c r="F37" s="43"/>
      <c r="G37" s="43"/>
      <c r="H37" s="43"/>
      <c r="I37" s="43"/>
      <c r="J37" s="43"/>
      <c r="K37" s="43"/>
      <c r="L37" s="5"/>
      <c r="M37" s="6"/>
      <c r="N37" s="6"/>
      <c r="O37" s="7" t="e">
        <f t="shared" si="0"/>
        <v>#DIV/0!</v>
      </c>
      <c r="P37" s="2"/>
      <c r="Q37" s="2"/>
    </row>
    <row r="38" spans="1:17" ht="13.5">
      <c r="A38" s="2"/>
      <c r="B38" s="5">
        <f t="shared" si="1"/>
        <v>22</v>
      </c>
      <c r="C38" s="5"/>
      <c r="D38" s="43"/>
      <c r="E38" s="43"/>
      <c r="F38" s="43"/>
      <c r="G38" s="43"/>
      <c r="H38" s="43"/>
      <c r="I38" s="43"/>
      <c r="J38" s="43"/>
      <c r="K38" s="43"/>
      <c r="L38" s="5"/>
      <c r="M38" s="6"/>
      <c r="N38" s="6"/>
      <c r="O38" s="7" t="e">
        <f t="shared" si="0"/>
        <v>#DIV/0!</v>
      </c>
      <c r="P38" s="2"/>
      <c r="Q38" s="2"/>
    </row>
    <row r="39" spans="1:17" ht="13.5">
      <c r="A39" s="2"/>
      <c r="B39" s="5">
        <f t="shared" si="1"/>
        <v>23</v>
      </c>
      <c r="C39" s="5"/>
      <c r="D39" s="43"/>
      <c r="E39" s="43"/>
      <c r="F39" s="43"/>
      <c r="G39" s="43"/>
      <c r="H39" s="43"/>
      <c r="I39" s="43"/>
      <c r="J39" s="43"/>
      <c r="K39" s="43"/>
      <c r="L39" s="5"/>
      <c r="M39" s="6"/>
      <c r="N39" s="6"/>
      <c r="O39" s="7" t="e">
        <f t="shared" si="0"/>
        <v>#DIV/0!</v>
      </c>
      <c r="P39" s="2"/>
      <c r="Q39" s="2"/>
    </row>
    <row r="40" spans="1:17" ht="13.5">
      <c r="A40" s="2"/>
      <c r="B40" s="5">
        <f t="shared" si="1"/>
        <v>24</v>
      </c>
      <c r="C40" s="5"/>
      <c r="D40" s="43"/>
      <c r="E40" s="43"/>
      <c r="F40" s="43"/>
      <c r="G40" s="43"/>
      <c r="H40" s="43"/>
      <c r="I40" s="43"/>
      <c r="J40" s="43"/>
      <c r="K40" s="43"/>
      <c r="L40" s="5"/>
      <c r="M40" s="6"/>
      <c r="N40" s="6"/>
      <c r="O40" s="7" t="e">
        <f t="shared" si="0"/>
        <v>#DIV/0!</v>
      </c>
      <c r="P40" s="2"/>
      <c r="Q40" s="2"/>
    </row>
    <row r="41" spans="1:17" ht="13.5">
      <c r="A41" s="2"/>
      <c r="B41" s="2">
        <v>1</v>
      </c>
      <c r="C41" s="2">
        <v>2</v>
      </c>
      <c r="D41" s="2">
        <v>3</v>
      </c>
      <c r="E41" s="2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>
        <v>10</v>
      </c>
      <c r="L41" s="2">
        <v>11</v>
      </c>
      <c r="M41" s="2">
        <v>12</v>
      </c>
      <c r="N41" s="2">
        <v>13</v>
      </c>
      <c r="O41" s="2">
        <v>14</v>
      </c>
      <c r="P41" s="2"/>
      <c r="Q41" s="2"/>
    </row>
    <row r="42" spans="1:17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</sheetData>
  <sheetProtection/>
  <mergeCells count="60">
    <mergeCell ref="D16:I16"/>
    <mergeCell ref="D17:I17"/>
    <mergeCell ref="C13:D13"/>
    <mergeCell ref="E13:F13"/>
    <mergeCell ref="C14:K14"/>
    <mergeCell ref="J16:K16"/>
    <mergeCell ref="J17:K17"/>
    <mergeCell ref="D18:I18"/>
    <mergeCell ref="J18:K18"/>
    <mergeCell ref="D19:I19"/>
    <mergeCell ref="J19:K19"/>
    <mergeCell ref="D20:I20"/>
    <mergeCell ref="J20:K20"/>
    <mergeCell ref="J21:K21"/>
    <mergeCell ref="D22:I22"/>
    <mergeCell ref="J22:K22"/>
    <mergeCell ref="D40:I40"/>
    <mergeCell ref="J40:K40"/>
    <mergeCell ref="D39:I39"/>
    <mergeCell ref="D33:I33"/>
    <mergeCell ref="J33:K33"/>
    <mergeCell ref="D34:I34"/>
    <mergeCell ref="D38:I38"/>
    <mergeCell ref="J26:K26"/>
    <mergeCell ref="D27:I27"/>
    <mergeCell ref="J27:K27"/>
    <mergeCell ref="D23:I23"/>
    <mergeCell ref="J23:K23"/>
    <mergeCell ref="D25:I25"/>
    <mergeCell ref="J25:K25"/>
    <mergeCell ref="J24:K24"/>
    <mergeCell ref="L15:N15"/>
    <mergeCell ref="J34:K34"/>
    <mergeCell ref="D35:I35"/>
    <mergeCell ref="J35:K35"/>
    <mergeCell ref="J39:K39"/>
    <mergeCell ref="D36:I36"/>
    <mergeCell ref="J36:K36"/>
    <mergeCell ref="D37:I37"/>
    <mergeCell ref="J37:K37"/>
    <mergeCell ref="J38:K38"/>
    <mergeCell ref="D32:I32"/>
    <mergeCell ref="J32:K32"/>
    <mergeCell ref="D31:I31"/>
    <mergeCell ref="J31:K31"/>
    <mergeCell ref="J28:K28"/>
    <mergeCell ref="D29:I29"/>
    <mergeCell ref="D30:I30"/>
    <mergeCell ref="J30:K30"/>
    <mergeCell ref="J29:K29"/>
    <mergeCell ref="D28:I28"/>
    <mergeCell ref="C3:K3"/>
    <mergeCell ref="C4:K4"/>
    <mergeCell ref="C5:K5"/>
    <mergeCell ref="C9:D9"/>
    <mergeCell ref="E9:F9"/>
    <mergeCell ref="C10:E10"/>
    <mergeCell ref="D24:I24"/>
    <mergeCell ref="D26:I26"/>
    <mergeCell ref="D21:I21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"/>
  <sheetViews>
    <sheetView zoomScaleSheetLayoutView="98" zoomScalePageLayoutView="0" workbookViewId="0" topLeftCell="A4">
      <selection activeCell="N23" sqref="N23:S24"/>
    </sheetView>
  </sheetViews>
  <sheetFormatPr defaultColWidth="8.796875" defaultRowHeight="14.25"/>
  <cols>
    <col min="2" max="2" width="11.59765625" style="0" bestFit="1" customWidth="1"/>
    <col min="4" max="35" width="2.59765625" style="0" customWidth="1"/>
    <col min="41" max="41" width="11.69921875" style="0" bestFit="1" customWidth="1"/>
    <col min="43" max="45" width="3.59765625" style="0" customWidth="1"/>
    <col min="46" max="46" width="11.69921875" style="0" bestFit="1" customWidth="1"/>
  </cols>
  <sheetData>
    <row r="1" spans="1:37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ht="13.5">
      <c r="A2" s="105"/>
      <c r="B2" s="105"/>
      <c r="C2" s="14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14"/>
      <c r="AK2" s="14"/>
    </row>
    <row r="3" spans="1:37" ht="13.5">
      <c r="A3" s="105"/>
      <c r="B3" s="105"/>
      <c r="C3" s="14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14"/>
      <c r="AK3" s="14"/>
    </row>
    <row r="4" spans="1:37" ht="13.5">
      <c r="A4" s="15"/>
      <c r="B4" s="15"/>
      <c r="C4" s="14"/>
      <c r="D4" s="39"/>
      <c r="E4" s="39"/>
      <c r="F4" s="39"/>
      <c r="G4" s="39"/>
      <c r="H4" s="39"/>
      <c r="I4" s="39"/>
      <c r="J4" s="39"/>
      <c r="K4" s="78" t="s">
        <v>40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39"/>
      <c r="AE4" s="74" t="s">
        <v>22</v>
      </c>
      <c r="AF4" s="75"/>
      <c r="AG4" s="68">
        <f>VLOOKUP(B10,DATA!B17:N40,2)</f>
        <v>173</v>
      </c>
      <c r="AH4" s="69"/>
      <c r="AI4" s="70"/>
      <c r="AJ4" s="14"/>
      <c r="AK4" s="14"/>
    </row>
    <row r="5" spans="1:37" ht="13.5">
      <c r="A5" s="15"/>
      <c r="B5" s="15"/>
      <c r="C5" s="14"/>
      <c r="D5" s="39"/>
      <c r="E5" s="39"/>
      <c r="F5" s="39"/>
      <c r="G5" s="39"/>
      <c r="H5" s="39"/>
      <c r="I5" s="39"/>
      <c r="J5" s="39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39"/>
      <c r="AE5" s="76" t="s">
        <v>23</v>
      </c>
      <c r="AF5" s="77"/>
      <c r="AG5" s="71"/>
      <c r="AH5" s="72"/>
      <c r="AI5" s="73"/>
      <c r="AJ5" s="14"/>
      <c r="AK5" s="14"/>
    </row>
    <row r="6" spans="1:37" ht="13.5">
      <c r="A6" s="14"/>
      <c r="B6" s="14"/>
      <c r="C6" s="14"/>
      <c r="D6" s="39"/>
      <c r="E6" s="39"/>
      <c r="F6" s="39"/>
      <c r="G6" s="39"/>
      <c r="H6" s="39"/>
      <c r="I6" s="39"/>
      <c r="J6" s="39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39"/>
      <c r="AE6" s="39"/>
      <c r="AF6" s="39"/>
      <c r="AG6" s="39"/>
      <c r="AH6" s="39"/>
      <c r="AI6" s="39"/>
      <c r="AJ6" s="14"/>
      <c r="AK6" s="14"/>
    </row>
    <row r="7" spans="1:37" ht="13.5">
      <c r="A7" s="14"/>
      <c r="B7" s="14"/>
      <c r="C7" s="14"/>
      <c r="D7" s="39"/>
      <c r="E7" s="40"/>
      <c r="F7" s="40"/>
      <c r="G7" s="40"/>
      <c r="H7" s="40"/>
      <c r="I7" s="40"/>
      <c r="J7" s="40"/>
      <c r="K7" s="40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14"/>
      <c r="AK7" s="14"/>
    </row>
    <row r="8" spans="1:37" ht="13.5">
      <c r="A8" s="14"/>
      <c r="B8" s="14"/>
      <c r="C8" s="14"/>
      <c r="D8" s="39"/>
      <c r="E8" s="40"/>
      <c r="F8" s="40"/>
      <c r="G8" s="40"/>
      <c r="H8" s="40"/>
      <c r="I8" s="40"/>
      <c r="J8" s="40"/>
      <c r="K8" s="40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14"/>
      <c r="AK8" s="14"/>
    </row>
    <row r="9" spans="1:37" ht="13.5">
      <c r="A9" s="14"/>
      <c r="B9" s="9" t="s">
        <v>9</v>
      </c>
      <c r="C9" s="1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14"/>
      <c r="AK9" s="14"/>
    </row>
    <row r="10" spans="1:37" ht="13.5">
      <c r="A10" s="14"/>
      <c r="B10" s="13">
        <v>3</v>
      </c>
      <c r="C10" s="1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74" t="s">
        <v>13</v>
      </c>
      <c r="O10" s="81"/>
      <c r="P10" s="96" t="s">
        <v>14</v>
      </c>
      <c r="Q10" s="75"/>
      <c r="R10" s="74" t="s">
        <v>15</v>
      </c>
      <c r="S10" s="81"/>
      <c r="T10" s="96" t="s">
        <v>16</v>
      </c>
      <c r="U10" s="97"/>
      <c r="V10" s="81" t="s">
        <v>13</v>
      </c>
      <c r="W10" s="75"/>
      <c r="X10" s="74" t="s">
        <v>14</v>
      </c>
      <c r="Y10" s="81"/>
      <c r="Z10" s="96" t="s">
        <v>17</v>
      </c>
      <c r="AA10" s="97"/>
      <c r="AB10" s="81" t="s">
        <v>16</v>
      </c>
      <c r="AC10" s="75"/>
      <c r="AD10" s="74" t="s">
        <v>13</v>
      </c>
      <c r="AE10" s="81"/>
      <c r="AF10" s="96" t="s">
        <v>14</v>
      </c>
      <c r="AG10" s="97"/>
      <c r="AH10" s="81" t="s">
        <v>18</v>
      </c>
      <c r="AI10" s="75"/>
      <c r="AJ10" s="14"/>
      <c r="AK10" s="14"/>
    </row>
    <row r="11" spans="1:41" ht="13.5">
      <c r="A11" s="14"/>
      <c r="B11" s="14"/>
      <c r="C11" s="14"/>
      <c r="D11" s="39"/>
      <c r="E11" s="39"/>
      <c r="F11" s="65" t="s">
        <v>12</v>
      </c>
      <c r="G11" s="65"/>
      <c r="H11" s="65"/>
      <c r="I11" s="65"/>
      <c r="J11" s="65"/>
      <c r="K11" s="65"/>
      <c r="L11" s="65"/>
      <c r="M11" s="39"/>
      <c r="N11" s="76"/>
      <c r="O11" s="82"/>
      <c r="P11" s="98"/>
      <c r="Q11" s="77"/>
      <c r="R11" s="76"/>
      <c r="S11" s="82"/>
      <c r="T11" s="98"/>
      <c r="U11" s="99"/>
      <c r="V11" s="82"/>
      <c r="W11" s="77"/>
      <c r="X11" s="76"/>
      <c r="Y11" s="82"/>
      <c r="Z11" s="98"/>
      <c r="AA11" s="99"/>
      <c r="AB11" s="82"/>
      <c r="AC11" s="77"/>
      <c r="AD11" s="76"/>
      <c r="AE11" s="82"/>
      <c r="AF11" s="98"/>
      <c r="AG11" s="99"/>
      <c r="AH11" s="82"/>
      <c r="AI11" s="77"/>
      <c r="AJ11" s="14"/>
      <c r="AK11" s="14"/>
      <c r="AO11" t="s">
        <v>7</v>
      </c>
    </row>
    <row r="12" spans="1:46" ht="14.25">
      <c r="A12" s="14"/>
      <c r="B12" s="14"/>
      <c r="C12" s="14"/>
      <c r="D12" s="41">
        <v>1</v>
      </c>
      <c r="E12" s="41" t="s">
        <v>25</v>
      </c>
      <c r="F12" s="65"/>
      <c r="G12" s="65"/>
      <c r="H12" s="65"/>
      <c r="I12" s="65"/>
      <c r="J12" s="65"/>
      <c r="K12" s="65"/>
      <c r="L12" s="65"/>
      <c r="M12" s="39"/>
      <c r="N12" s="100">
        <f>IF(AO14&gt;10,AS13,IF(AO14=10,"￥",""))</f>
      </c>
      <c r="O12" s="90"/>
      <c r="P12" s="83">
        <f>IF(AO14&gt;9,AS14,IF(AO14=9,"￥",""))</f>
      </c>
      <c r="Q12" s="91"/>
      <c r="R12" s="100">
        <f>IF(AO14&gt;8,AS15,IF(AO14=8,"￥",""))</f>
      </c>
      <c r="S12" s="90"/>
      <c r="T12" s="83" t="str">
        <f>IF(AO14&gt;7,AS16,IF(AO14=7,"￥",""))</f>
        <v>￥</v>
      </c>
      <c r="U12" s="84"/>
      <c r="V12" s="90" t="str">
        <f>IF(AO14&gt;6,AS17,IF(AO14=6,"￥",""))</f>
        <v>７</v>
      </c>
      <c r="W12" s="91"/>
      <c r="X12" s="100" t="str">
        <f>IF(AO14&gt;5,AS18,IF(AO14=5,"￥",""))</f>
        <v>０</v>
      </c>
      <c r="Y12" s="90"/>
      <c r="Z12" s="83" t="str">
        <f>IF(AO14&gt;4,AS19,IF(AO14=4,"￥",""))</f>
        <v>０</v>
      </c>
      <c r="AA12" s="84"/>
      <c r="AB12" s="90" t="str">
        <f>IF(AO14&gt;3,AS20,IF(AO14=3,"￥",""))</f>
        <v>０</v>
      </c>
      <c r="AC12" s="91"/>
      <c r="AD12" s="100" t="str">
        <f>IF(AO14&gt;2,AS21,IF(AO14=2,"￥",""))</f>
        <v>０</v>
      </c>
      <c r="AE12" s="90"/>
      <c r="AF12" s="83" t="str">
        <f>IF(AO12=0,"",IF(AO12&gt;1,AS22,IF(AO14=1,"￥","")))</f>
        <v>０</v>
      </c>
      <c r="AG12" s="84"/>
      <c r="AH12" s="90" t="str">
        <f>IF(AO14&gt;0,AS23,"")</f>
        <v>０</v>
      </c>
      <c r="AI12" s="91"/>
      <c r="AJ12" s="14"/>
      <c r="AK12" s="14"/>
      <c r="AO12">
        <f>VLOOKUP(B10,DATA!B17:O40,13)</f>
        <v>7000000</v>
      </c>
      <c r="AQ12">
        <v>11</v>
      </c>
      <c r="AR12">
        <f>INT(AO12/10^11)</f>
        <v>0</v>
      </c>
      <c r="AS12" t="str">
        <f>WIDECHAR(AR12)</f>
        <v>０</v>
      </c>
      <c r="AT12">
        <f>MOD(AO12,10^11)</f>
        <v>7000000</v>
      </c>
    </row>
    <row r="13" spans="1:46" ht="14.25">
      <c r="A13" s="14"/>
      <c r="B13" s="14"/>
      <c r="C13" s="14"/>
      <c r="D13" s="41"/>
      <c r="E13" s="41"/>
      <c r="F13" s="65"/>
      <c r="G13" s="65"/>
      <c r="H13" s="65"/>
      <c r="I13" s="65"/>
      <c r="J13" s="65"/>
      <c r="K13" s="65"/>
      <c r="L13" s="65"/>
      <c r="M13" s="39"/>
      <c r="N13" s="101"/>
      <c r="O13" s="92"/>
      <c r="P13" s="85"/>
      <c r="Q13" s="93"/>
      <c r="R13" s="101"/>
      <c r="S13" s="92"/>
      <c r="T13" s="85"/>
      <c r="U13" s="86"/>
      <c r="V13" s="92"/>
      <c r="W13" s="93"/>
      <c r="X13" s="101"/>
      <c r="Y13" s="92"/>
      <c r="Z13" s="85"/>
      <c r="AA13" s="86"/>
      <c r="AB13" s="92"/>
      <c r="AC13" s="93"/>
      <c r="AD13" s="101"/>
      <c r="AE13" s="92"/>
      <c r="AF13" s="85"/>
      <c r="AG13" s="86"/>
      <c r="AH13" s="92"/>
      <c r="AI13" s="93"/>
      <c r="AJ13" s="14"/>
      <c r="AK13" s="14"/>
      <c r="AO13" s="89" t="str">
        <f>WIDECHAR(AO12)</f>
        <v>７００００００</v>
      </c>
      <c r="AP13" s="89"/>
      <c r="AQ13">
        <f>+AQ12-1</f>
        <v>10</v>
      </c>
      <c r="AR13">
        <f>INT(AT12/10^10)</f>
        <v>0</v>
      </c>
      <c r="AS13" t="str">
        <f aca="true" t="shared" si="0" ref="AS13:AS23">WIDECHAR(AR13)</f>
        <v>０</v>
      </c>
      <c r="AT13">
        <f>MOD(AT12,10^10)</f>
        <v>7000000</v>
      </c>
    </row>
    <row r="14" spans="1:46" ht="14.25">
      <c r="A14" s="14"/>
      <c r="B14" s="14"/>
      <c r="C14" s="14"/>
      <c r="D14" s="41"/>
      <c r="E14" s="41"/>
      <c r="F14" s="39"/>
      <c r="G14" s="39"/>
      <c r="H14" s="39"/>
      <c r="I14" s="39"/>
      <c r="J14" s="39"/>
      <c r="K14" s="39"/>
      <c r="L14" s="39"/>
      <c r="M14" s="39"/>
      <c r="N14" s="102"/>
      <c r="O14" s="94"/>
      <c r="P14" s="87"/>
      <c r="Q14" s="95"/>
      <c r="R14" s="102"/>
      <c r="S14" s="94"/>
      <c r="T14" s="87"/>
      <c r="U14" s="88"/>
      <c r="V14" s="94"/>
      <c r="W14" s="95"/>
      <c r="X14" s="102"/>
      <c r="Y14" s="94"/>
      <c r="Z14" s="87"/>
      <c r="AA14" s="88"/>
      <c r="AB14" s="94"/>
      <c r="AC14" s="95"/>
      <c r="AD14" s="102"/>
      <c r="AE14" s="94"/>
      <c r="AF14" s="87"/>
      <c r="AG14" s="88"/>
      <c r="AH14" s="94"/>
      <c r="AI14" s="95"/>
      <c r="AJ14" s="14"/>
      <c r="AK14" s="14"/>
      <c r="AO14">
        <f>LEN(AO13)</f>
        <v>7</v>
      </c>
      <c r="AQ14">
        <f aca="true" t="shared" si="1" ref="AQ14:AQ23">+AQ13-1</f>
        <v>9</v>
      </c>
      <c r="AR14">
        <f>INT(AT13/10^9)</f>
        <v>0</v>
      </c>
      <c r="AS14" t="str">
        <f t="shared" si="0"/>
        <v>０</v>
      </c>
      <c r="AT14">
        <f>MOD(AT13,10^9)</f>
        <v>7000000</v>
      </c>
    </row>
    <row r="15" spans="1:46" ht="14.25">
      <c r="A15" s="14"/>
      <c r="B15" s="14"/>
      <c r="C15" s="14"/>
      <c r="D15" s="41"/>
      <c r="E15" s="41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14"/>
      <c r="AK15" s="14"/>
      <c r="AQ15">
        <f t="shared" si="1"/>
        <v>8</v>
      </c>
      <c r="AR15">
        <f>INT(AT14/10^8)</f>
        <v>0</v>
      </c>
      <c r="AS15" t="str">
        <f t="shared" si="0"/>
        <v>０</v>
      </c>
      <c r="AT15">
        <f>MOD(AT14,10^8)</f>
        <v>7000000</v>
      </c>
    </row>
    <row r="16" spans="1:46" ht="14.25">
      <c r="A16" s="14"/>
      <c r="B16" s="14"/>
      <c r="C16" s="14"/>
      <c r="D16" s="41"/>
      <c r="E16" s="41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14"/>
      <c r="AK16" s="14"/>
      <c r="AQ16">
        <f t="shared" si="1"/>
        <v>7</v>
      </c>
      <c r="AR16">
        <f>INT(AT15/10^7)</f>
        <v>0</v>
      </c>
      <c r="AS16" t="str">
        <f t="shared" si="0"/>
        <v>０</v>
      </c>
      <c r="AT16">
        <f>MOD(AT15,10^7)</f>
        <v>7000000</v>
      </c>
    </row>
    <row r="17" spans="1:46" ht="15" customHeight="1">
      <c r="A17" s="14"/>
      <c r="B17" s="14"/>
      <c r="C17" s="14"/>
      <c r="D17" s="64">
        <v>2</v>
      </c>
      <c r="E17" s="64" t="s">
        <v>25</v>
      </c>
      <c r="F17" s="65" t="str">
        <f>VLOOKUP(B19,AM26:AP28,2)</f>
        <v>事業名</v>
      </c>
      <c r="G17" s="65"/>
      <c r="H17" s="65"/>
      <c r="I17" s="65"/>
      <c r="J17" s="65"/>
      <c r="K17" s="65"/>
      <c r="L17" s="65"/>
      <c r="M17" s="39"/>
      <c r="N17" s="79" t="str">
        <f>VLOOKUP(B10,DATA!B17:N40,3)</f>
        <v>令和5年度　町単独基幹系業務用ネットワーク機器等購入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4"/>
      <c r="AK17" s="14"/>
      <c r="AQ17">
        <f t="shared" si="1"/>
        <v>6</v>
      </c>
      <c r="AR17">
        <f>INT(AT16/10^6)</f>
        <v>7</v>
      </c>
      <c r="AS17" t="str">
        <f t="shared" si="0"/>
        <v>７</v>
      </c>
      <c r="AT17">
        <f>MOD(AT16,10^6)</f>
        <v>0</v>
      </c>
    </row>
    <row r="18" spans="1:46" ht="15" customHeight="1">
      <c r="A18" s="14"/>
      <c r="B18" s="20" t="s">
        <v>45</v>
      </c>
      <c r="C18" s="14"/>
      <c r="D18" s="64"/>
      <c r="E18" s="64"/>
      <c r="F18" s="65"/>
      <c r="G18" s="65"/>
      <c r="H18" s="65"/>
      <c r="I18" s="65"/>
      <c r="J18" s="65"/>
      <c r="K18" s="65"/>
      <c r="L18" s="65"/>
      <c r="M18" s="3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4"/>
      <c r="AK18" s="14"/>
      <c r="AQ18">
        <f t="shared" si="1"/>
        <v>5</v>
      </c>
      <c r="AR18">
        <f>INT(AT17/10^5)</f>
        <v>0</v>
      </c>
      <c r="AS18" t="str">
        <f t="shared" si="0"/>
        <v>０</v>
      </c>
      <c r="AT18">
        <f>MOD(AT17,10^5)</f>
        <v>0</v>
      </c>
    </row>
    <row r="19" spans="1:46" ht="14.25">
      <c r="A19" s="14"/>
      <c r="B19" s="21">
        <f>DATA!C7</f>
        <v>3</v>
      </c>
      <c r="C19" s="14"/>
      <c r="D19" s="41"/>
      <c r="E19" s="41"/>
      <c r="F19" s="42"/>
      <c r="G19" s="42"/>
      <c r="H19" s="42"/>
      <c r="I19" s="42"/>
      <c r="J19" s="42"/>
      <c r="K19" s="42"/>
      <c r="L19" s="42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14"/>
      <c r="AQ19">
        <f t="shared" si="1"/>
        <v>4</v>
      </c>
      <c r="AR19">
        <f>INT(AT18/10^4)</f>
        <v>0</v>
      </c>
      <c r="AS19" t="str">
        <f t="shared" si="0"/>
        <v>０</v>
      </c>
      <c r="AT19">
        <f>MOD(AT18,10^4)</f>
        <v>0</v>
      </c>
    </row>
    <row r="20" spans="1:46" ht="13.5">
      <c r="A20" s="14"/>
      <c r="B20" s="14" t="s">
        <v>72</v>
      </c>
      <c r="C20" s="14"/>
      <c r="D20" s="64">
        <v>3</v>
      </c>
      <c r="E20" s="64" t="s">
        <v>25</v>
      </c>
      <c r="F20" s="65" t="str">
        <f>VLOOKUP(B19,AM26:AP28,3)</f>
        <v>物品名等</v>
      </c>
      <c r="G20" s="65"/>
      <c r="H20" s="65"/>
      <c r="I20" s="65"/>
      <c r="J20" s="65"/>
      <c r="K20" s="65"/>
      <c r="L20" s="65"/>
      <c r="M20" s="39"/>
      <c r="N20" s="80" t="str">
        <f>VLOOKUP(B10,DATA!B17:N40,9)</f>
        <v>基幹系ネットワーク機器等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14"/>
      <c r="AK20" s="14"/>
      <c r="AQ20">
        <f t="shared" si="1"/>
        <v>3</v>
      </c>
      <c r="AR20">
        <f>INT(AT19/10^3)</f>
        <v>0</v>
      </c>
      <c r="AS20" t="str">
        <f t="shared" si="0"/>
        <v>０</v>
      </c>
      <c r="AT20">
        <f>MOD(AT19,10^3)</f>
        <v>0</v>
      </c>
    </row>
    <row r="21" spans="1:46" ht="13.5">
      <c r="A21" s="14"/>
      <c r="B21" s="14"/>
      <c r="C21" s="14"/>
      <c r="D21" s="64"/>
      <c r="E21" s="64"/>
      <c r="F21" s="65"/>
      <c r="G21" s="65"/>
      <c r="H21" s="65"/>
      <c r="I21" s="65"/>
      <c r="J21" s="65"/>
      <c r="K21" s="65"/>
      <c r="L21" s="65"/>
      <c r="M21" s="39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14"/>
      <c r="AK21" s="14"/>
      <c r="AQ21">
        <f t="shared" si="1"/>
        <v>2</v>
      </c>
      <c r="AR21">
        <f>INT(AT20/10^2)</f>
        <v>0</v>
      </c>
      <c r="AS21" t="str">
        <f t="shared" si="0"/>
        <v>０</v>
      </c>
      <c r="AT21">
        <f>MOD(AT20,10^2)</f>
        <v>0</v>
      </c>
    </row>
    <row r="22" spans="1:46" ht="14.25">
      <c r="A22" s="14"/>
      <c r="B22" s="14"/>
      <c r="C22" s="14"/>
      <c r="D22" s="41"/>
      <c r="E22" s="41"/>
      <c r="F22" s="42"/>
      <c r="G22" s="42"/>
      <c r="H22" s="42"/>
      <c r="I22" s="42"/>
      <c r="J22" s="42"/>
      <c r="K22" s="42"/>
      <c r="L22" s="42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14"/>
      <c r="AK22" s="14"/>
      <c r="AQ22">
        <f t="shared" si="1"/>
        <v>1</v>
      </c>
      <c r="AR22">
        <f>INT(AT21/10)</f>
        <v>0</v>
      </c>
      <c r="AS22" t="str">
        <f t="shared" si="0"/>
        <v>０</v>
      </c>
      <c r="AT22">
        <f>MOD(AT21,10)</f>
        <v>0</v>
      </c>
    </row>
    <row r="23" spans="1:46" ht="13.5" customHeight="1">
      <c r="A23" s="14"/>
      <c r="B23" s="14"/>
      <c r="C23" s="14"/>
      <c r="D23" s="64">
        <v>4</v>
      </c>
      <c r="E23" s="64" t="s">
        <v>25</v>
      </c>
      <c r="F23" s="65" t="str">
        <f>VLOOKUP(B19,AM26:AP28,4)</f>
        <v>納入場所</v>
      </c>
      <c r="G23" s="65"/>
      <c r="H23" s="65"/>
      <c r="I23" s="65"/>
      <c r="J23" s="65"/>
      <c r="K23" s="65"/>
      <c r="L23" s="65"/>
      <c r="M23" s="39"/>
      <c r="N23" s="65" t="s">
        <v>21</v>
      </c>
      <c r="O23" s="65"/>
      <c r="P23" s="65"/>
      <c r="Q23" s="65"/>
      <c r="R23" s="65"/>
      <c r="S23" s="65"/>
      <c r="T23" s="39"/>
      <c r="U23" s="80" t="str">
        <f>VLOOKUP(B10,DATA!B17:N40,11)</f>
        <v>役場電算室他</v>
      </c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14"/>
      <c r="AK23" s="14"/>
      <c r="AQ23">
        <f t="shared" si="1"/>
        <v>0</v>
      </c>
      <c r="AR23">
        <f>IF(AO12=0,"",AT22)</f>
        <v>0</v>
      </c>
      <c r="AS23" t="str">
        <f t="shared" si="0"/>
        <v>０</v>
      </c>
      <c r="AT23" t="s">
        <v>24</v>
      </c>
    </row>
    <row r="24" spans="1:37" ht="13.5" customHeight="1">
      <c r="A24" s="14"/>
      <c r="B24" s="14"/>
      <c r="C24" s="14"/>
      <c r="D24" s="64"/>
      <c r="E24" s="64"/>
      <c r="F24" s="65"/>
      <c r="G24" s="65"/>
      <c r="H24" s="65"/>
      <c r="I24" s="65"/>
      <c r="J24" s="65"/>
      <c r="K24" s="65"/>
      <c r="L24" s="65"/>
      <c r="M24" s="39"/>
      <c r="N24" s="65"/>
      <c r="O24" s="65"/>
      <c r="P24" s="65"/>
      <c r="Q24" s="65"/>
      <c r="R24" s="65"/>
      <c r="S24" s="65"/>
      <c r="T24" s="39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14"/>
      <c r="AK24" s="14"/>
    </row>
    <row r="25" spans="1:37" ht="14.25">
      <c r="A25" s="14"/>
      <c r="B25" s="14"/>
      <c r="C25" s="14"/>
      <c r="D25" s="41"/>
      <c r="E25" s="41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14"/>
    </row>
    <row r="26" spans="1:43" ht="13.5">
      <c r="A26" s="14"/>
      <c r="B26" s="14"/>
      <c r="C26" s="14"/>
      <c r="D26" s="64">
        <v>5</v>
      </c>
      <c r="E26" s="64" t="s">
        <v>25</v>
      </c>
      <c r="F26" s="65" t="s">
        <v>19</v>
      </c>
      <c r="G26" s="65"/>
      <c r="H26" s="65"/>
      <c r="I26" s="65"/>
      <c r="J26" s="65"/>
      <c r="K26" s="65"/>
      <c r="L26" s="65"/>
      <c r="M26" s="39"/>
      <c r="N26" s="64" t="s">
        <v>20</v>
      </c>
      <c r="O26" s="64"/>
      <c r="P26" s="64"/>
      <c r="Q26" s="64"/>
      <c r="R26" s="64"/>
      <c r="S26" s="64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14"/>
      <c r="AM26">
        <v>1</v>
      </c>
      <c r="AN26" t="s">
        <v>4</v>
      </c>
      <c r="AO26" t="s">
        <v>5</v>
      </c>
      <c r="AP26" t="s">
        <v>6</v>
      </c>
      <c r="AQ26" t="s">
        <v>58</v>
      </c>
    </row>
    <row r="27" spans="1:43" ht="13.5">
      <c r="A27" s="14"/>
      <c r="B27" s="14"/>
      <c r="C27" s="14"/>
      <c r="D27" s="64"/>
      <c r="E27" s="64"/>
      <c r="F27" s="65"/>
      <c r="G27" s="65"/>
      <c r="H27" s="65"/>
      <c r="I27" s="65"/>
      <c r="J27" s="65"/>
      <c r="K27" s="65"/>
      <c r="L27" s="65"/>
      <c r="M27" s="39"/>
      <c r="N27" s="64"/>
      <c r="O27" s="64"/>
      <c r="P27" s="64"/>
      <c r="Q27" s="64"/>
      <c r="R27" s="64"/>
      <c r="S27" s="64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/>
      <c r="AK27" s="14"/>
      <c r="AM27">
        <v>2</v>
      </c>
      <c r="AN27" t="s">
        <v>46</v>
      </c>
      <c r="AO27" t="s">
        <v>5</v>
      </c>
      <c r="AP27" t="s">
        <v>47</v>
      </c>
      <c r="AQ27" t="s">
        <v>56</v>
      </c>
    </row>
    <row r="28" spans="1:43" ht="13.5">
      <c r="A28" s="14"/>
      <c r="B28" s="14"/>
      <c r="C28" s="1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14"/>
      <c r="AM28">
        <v>3</v>
      </c>
      <c r="AN28" t="s">
        <v>48</v>
      </c>
      <c r="AO28" t="s">
        <v>49</v>
      </c>
      <c r="AP28" t="s">
        <v>50</v>
      </c>
      <c r="AQ28" t="s">
        <v>57</v>
      </c>
    </row>
    <row r="29" spans="1:37" ht="13.5">
      <c r="A29" s="14"/>
      <c r="B29" s="14"/>
      <c r="C29" s="1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14"/>
    </row>
    <row r="30" spans="1:37" ht="13.5">
      <c r="A30" s="14"/>
      <c r="B30" s="14"/>
      <c r="C30" s="1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14"/>
    </row>
    <row r="31" spans="1:39" ht="13.5" customHeight="1">
      <c r="A31" s="14"/>
      <c r="B31" s="14"/>
      <c r="C31" s="14"/>
      <c r="D31" s="39"/>
      <c r="E31" s="103" t="str">
        <f>AM31&amp;AM32&amp;AM33</f>
        <v>　上記により物品購入の請負をいたしたいので、指名競争入札心得及び那賀町財務規則（平成17年那賀町規則第33号）により入札します。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4"/>
      <c r="AK31" s="14"/>
      <c r="AM31" t="s">
        <v>54</v>
      </c>
    </row>
    <row r="32" spans="1:39" ht="13.5" customHeight="1">
      <c r="A32" s="14"/>
      <c r="B32" s="14"/>
      <c r="C32" s="14"/>
      <c r="D32" s="39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4"/>
      <c r="AK32" s="14"/>
      <c r="AM32" t="str">
        <f>VLOOKUP(B19,AM26:AQ28,5)</f>
        <v>物品購入の請負をいたしたいので、</v>
      </c>
    </row>
    <row r="33" spans="1:39" ht="13.5" customHeight="1">
      <c r="A33" s="14"/>
      <c r="B33" s="14"/>
      <c r="C33" s="14"/>
      <c r="D33" s="39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4"/>
      <c r="AK33" s="14"/>
      <c r="AM33" t="s">
        <v>59</v>
      </c>
    </row>
    <row r="34" spans="1:37" ht="13.5" customHeight="1">
      <c r="A34" s="14"/>
      <c r="B34" s="14"/>
      <c r="C34" s="14"/>
      <c r="D34" s="39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4"/>
      <c r="AK34" s="14"/>
    </row>
    <row r="35" spans="1:37" ht="13.5">
      <c r="A35" s="14"/>
      <c r="B35" s="14"/>
      <c r="C35" s="1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14"/>
    </row>
    <row r="36" spans="1:37" ht="13.5">
      <c r="A36" s="14"/>
      <c r="B36" s="14"/>
      <c r="C36" s="1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14"/>
    </row>
    <row r="37" spans="1:37" ht="13.5">
      <c r="A37" s="14"/>
      <c r="B37" s="14"/>
      <c r="C37" s="14"/>
      <c r="D37" s="39"/>
      <c r="E37" s="39"/>
      <c r="F37" s="66">
        <f>DATA!C9</f>
        <v>45070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14"/>
    </row>
    <row r="38" spans="1:37" ht="13.5">
      <c r="A38" s="14"/>
      <c r="B38" s="14"/>
      <c r="C38" s="14"/>
      <c r="D38" s="39"/>
      <c r="E38" s="39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14"/>
      <c r="AK38" s="14"/>
    </row>
    <row r="39" spans="1:37" ht="13.5">
      <c r="A39" s="14"/>
      <c r="B39" s="14"/>
      <c r="C39" s="14"/>
      <c r="AJ39" s="14"/>
      <c r="AK39" s="14"/>
    </row>
    <row r="40" spans="1:37" ht="13.5">
      <c r="A40" s="14"/>
      <c r="B40" s="14"/>
      <c r="C40" s="14"/>
      <c r="AJ40" s="14"/>
      <c r="AK40" s="14"/>
    </row>
    <row r="41" spans="1:37" ht="13.5" customHeight="1">
      <c r="A41" s="14"/>
      <c r="B41" s="14"/>
      <c r="C41" s="14"/>
      <c r="O41" s="59" t="s">
        <v>0</v>
      </c>
      <c r="P41" s="59"/>
      <c r="Q41" s="59"/>
      <c r="R41" s="59"/>
      <c r="S41" s="59"/>
      <c r="U41" s="61" t="str">
        <f>DATA!C3</f>
        <v>　</v>
      </c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14"/>
      <c r="AK41" s="14"/>
    </row>
    <row r="42" spans="1:37" ht="13.5">
      <c r="A42" s="14"/>
      <c r="B42" s="14"/>
      <c r="C42" s="14"/>
      <c r="AJ42" s="14"/>
      <c r="AK42" s="14"/>
    </row>
    <row r="43" spans="1:37" ht="17.25">
      <c r="A43" s="14"/>
      <c r="B43" s="14"/>
      <c r="C43" s="14"/>
      <c r="J43" s="59" t="s">
        <v>28</v>
      </c>
      <c r="K43" s="59"/>
      <c r="L43" s="59"/>
      <c r="M43" s="59"/>
      <c r="O43" s="59" t="s">
        <v>26</v>
      </c>
      <c r="P43" s="59"/>
      <c r="Q43" s="59"/>
      <c r="R43" s="59"/>
      <c r="S43" s="59"/>
      <c r="U43" s="60" t="str">
        <f>DATA!C4</f>
        <v>　</v>
      </c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14"/>
      <c r="AK43" s="14"/>
    </row>
    <row r="44" spans="1:37" ht="13.5">
      <c r="A44" s="14"/>
      <c r="B44" s="14"/>
      <c r="C44" s="14"/>
      <c r="AJ44" s="14"/>
      <c r="AK44" s="14"/>
    </row>
    <row r="45" spans="1:37" ht="14.25">
      <c r="A45" s="14"/>
      <c r="B45" s="14"/>
      <c r="C45" s="14"/>
      <c r="O45" s="59" t="s">
        <v>27</v>
      </c>
      <c r="P45" s="59"/>
      <c r="Q45" s="59"/>
      <c r="R45" s="59"/>
      <c r="S45" s="59"/>
      <c r="U45" s="62" t="str">
        <f>DATA!C5</f>
        <v>　</v>
      </c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1" t="s">
        <v>55</v>
      </c>
      <c r="AJ45" s="14"/>
      <c r="AK45" s="14"/>
    </row>
    <row r="46" spans="1:37" ht="13.5">
      <c r="A46" s="14"/>
      <c r="B46" s="14"/>
      <c r="C46" s="14"/>
      <c r="AJ46" s="14"/>
      <c r="AK46" s="14"/>
    </row>
    <row r="47" spans="1:37" ht="14.25" customHeight="1">
      <c r="A47" s="14"/>
      <c r="B47" s="14"/>
      <c r="C47" s="14"/>
      <c r="O47" s="67"/>
      <c r="P47" s="67"/>
      <c r="Q47" s="67"/>
      <c r="R47" s="67"/>
      <c r="S47" s="67"/>
      <c r="AA47" s="58"/>
      <c r="AB47" s="58"/>
      <c r="AC47" s="58"/>
      <c r="AD47" s="58"/>
      <c r="AE47" s="58"/>
      <c r="AF47" s="58"/>
      <c r="AG47" s="58"/>
      <c r="AJ47" s="104"/>
      <c r="AK47" s="104"/>
    </row>
    <row r="48" spans="1:37" ht="13.5">
      <c r="A48" s="14"/>
      <c r="B48" s="14"/>
      <c r="C48" s="14"/>
      <c r="AJ48" s="104"/>
      <c r="AK48" s="104"/>
    </row>
    <row r="49" spans="1:37" ht="13.5">
      <c r="A49" s="14"/>
      <c r="B49" s="14"/>
      <c r="C49" s="14"/>
      <c r="AJ49" s="104"/>
      <c r="AK49" s="104"/>
    </row>
    <row r="50" spans="1:37" ht="17.25">
      <c r="A50" s="14"/>
      <c r="B50" s="14"/>
      <c r="C50" s="14"/>
      <c r="E50" s="63" t="s">
        <v>78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AJ50" s="104"/>
      <c r="AK50" s="104"/>
    </row>
    <row r="51" spans="1:37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</sheetData>
  <sheetProtection/>
  <mergeCells count="59">
    <mergeCell ref="AJ47:AK50"/>
    <mergeCell ref="A2:B3"/>
    <mergeCell ref="N10:O11"/>
    <mergeCell ref="N12:O14"/>
    <mergeCell ref="P10:Q11"/>
    <mergeCell ref="P12:Q14"/>
    <mergeCell ref="Z12:AA14"/>
    <mergeCell ref="R10:S11"/>
    <mergeCell ref="R12:S14"/>
    <mergeCell ref="X12:Y14"/>
    <mergeCell ref="T12:U14"/>
    <mergeCell ref="V12:W14"/>
    <mergeCell ref="E31:AI34"/>
    <mergeCell ref="U23:AI24"/>
    <mergeCell ref="Z10:AA11"/>
    <mergeCell ref="T10:U11"/>
    <mergeCell ref="V10:W11"/>
    <mergeCell ref="X10:Y11"/>
    <mergeCell ref="E23:E24"/>
    <mergeCell ref="D20:D21"/>
    <mergeCell ref="E20:E21"/>
    <mergeCell ref="F20:L21"/>
    <mergeCell ref="D17:D18"/>
    <mergeCell ref="E17:E18"/>
    <mergeCell ref="F17:L18"/>
    <mergeCell ref="AO13:AP13"/>
    <mergeCell ref="AH12:AI14"/>
    <mergeCell ref="AD10:AE11"/>
    <mergeCell ref="AF10:AG11"/>
    <mergeCell ref="AB12:AC14"/>
    <mergeCell ref="AD12:AE14"/>
    <mergeCell ref="AB10:AC11"/>
    <mergeCell ref="AG4:AI5"/>
    <mergeCell ref="AE4:AF4"/>
    <mergeCell ref="AE5:AF5"/>
    <mergeCell ref="N23:S24"/>
    <mergeCell ref="K4:AC6"/>
    <mergeCell ref="F11:L13"/>
    <mergeCell ref="N17:AI18"/>
    <mergeCell ref="N20:AI21"/>
    <mergeCell ref="AH10:AI11"/>
    <mergeCell ref="AF12:AG14"/>
    <mergeCell ref="E50:T50"/>
    <mergeCell ref="D26:D27"/>
    <mergeCell ref="E26:E27"/>
    <mergeCell ref="F26:L27"/>
    <mergeCell ref="D23:D24"/>
    <mergeCell ref="J43:M43"/>
    <mergeCell ref="N26:S27"/>
    <mergeCell ref="F23:L24"/>
    <mergeCell ref="F37:P38"/>
    <mergeCell ref="O47:S47"/>
    <mergeCell ref="AA47:AG47"/>
    <mergeCell ref="O41:S41"/>
    <mergeCell ref="O43:S43"/>
    <mergeCell ref="O45:S45"/>
    <mergeCell ref="U43:AI43"/>
    <mergeCell ref="U41:AI41"/>
    <mergeCell ref="U45:AH45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9"/>
  <sheetViews>
    <sheetView zoomScalePageLayoutView="0" workbookViewId="0" topLeftCell="A4">
      <selection activeCell="E26" sqref="E26:AI27"/>
    </sheetView>
  </sheetViews>
  <sheetFormatPr defaultColWidth="8.796875" defaultRowHeight="14.25"/>
  <cols>
    <col min="2" max="2" width="11.59765625" style="0" bestFit="1" customWidth="1"/>
    <col min="4" max="36" width="2.59765625" style="0" customWidth="1"/>
  </cols>
  <sheetData>
    <row r="1" spans="1:37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3.5">
      <c r="A2" s="11"/>
      <c r="B2" s="11"/>
      <c r="C2" s="1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74" t="s">
        <v>22</v>
      </c>
      <c r="AG2" s="75"/>
      <c r="AH2" s="121">
        <f>VLOOKUP(B9,DATA!B17:N40,2)</f>
        <v>173</v>
      </c>
      <c r="AI2" s="122"/>
      <c r="AJ2" s="123"/>
      <c r="AK2" s="11"/>
    </row>
    <row r="3" spans="1:37" ht="13.5">
      <c r="A3" s="11"/>
      <c r="B3" s="11"/>
      <c r="C3" s="11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76" t="s">
        <v>23</v>
      </c>
      <c r="AG3" s="77"/>
      <c r="AH3" s="124"/>
      <c r="AI3" s="125"/>
      <c r="AJ3" s="126"/>
      <c r="AK3" s="11"/>
    </row>
    <row r="4" spans="1:37" ht="13.5">
      <c r="A4" s="11"/>
      <c r="B4" s="11"/>
      <c r="C4" s="11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11"/>
    </row>
    <row r="5" spans="1:37" ht="13.5">
      <c r="A5" s="11"/>
      <c r="B5" s="11"/>
      <c r="C5" s="11"/>
      <c r="D5" s="39"/>
      <c r="E5" s="39"/>
      <c r="F5" s="39"/>
      <c r="G5" s="39"/>
      <c r="H5" s="119" t="s">
        <v>34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39"/>
      <c r="AI5" s="39"/>
      <c r="AJ5" s="39"/>
      <c r="AK5" s="11"/>
    </row>
    <row r="6" spans="1:37" ht="13.5">
      <c r="A6" s="11"/>
      <c r="B6" s="11"/>
      <c r="C6" s="11"/>
      <c r="D6" s="39"/>
      <c r="E6" s="39"/>
      <c r="F6" s="39"/>
      <c r="G6" s="3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39"/>
      <c r="AI6" s="39"/>
      <c r="AJ6" s="39"/>
      <c r="AK6" s="11"/>
    </row>
    <row r="7" spans="1:37" ht="13.5">
      <c r="A7" s="11"/>
      <c r="B7" s="11"/>
      <c r="C7" s="11"/>
      <c r="D7" s="39"/>
      <c r="E7" s="39"/>
      <c r="F7" s="39"/>
      <c r="G7" s="3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39"/>
      <c r="AI7" s="39"/>
      <c r="AJ7" s="39"/>
      <c r="AK7" s="11"/>
    </row>
    <row r="8" spans="1:37" ht="13.5">
      <c r="A8" s="11"/>
      <c r="B8" s="9" t="s">
        <v>30</v>
      </c>
      <c r="C8" s="1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11"/>
    </row>
    <row r="9" spans="1:37" ht="13.5">
      <c r="A9" s="11"/>
      <c r="B9" s="13">
        <v>3</v>
      </c>
      <c r="C9" s="11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11"/>
    </row>
    <row r="10" spans="1:37" ht="13.5">
      <c r="A10" s="11"/>
      <c r="B10" s="12"/>
      <c r="C10" s="11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11"/>
    </row>
    <row r="11" spans="1:37" ht="13.5">
      <c r="A11" s="11"/>
      <c r="B11" s="12"/>
      <c r="C11" s="11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11"/>
    </row>
    <row r="12" spans="1:37" ht="13.5">
      <c r="A12" s="11"/>
      <c r="B12" s="11"/>
      <c r="C12" s="1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11"/>
    </row>
    <row r="13" spans="1:42" ht="15" customHeight="1">
      <c r="A13" s="11"/>
      <c r="B13" s="11"/>
      <c r="C13" s="11"/>
      <c r="D13" s="113">
        <v>1</v>
      </c>
      <c r="E13" s="114" t="str">
        <f>VLOOKUP(B18,AM13:AP15,2)</f>
        <v>事業名</v>
      </c>
      <c r="F13" s="114"/>
      <c r="G13" s="114"/>
      <c r="H13" s="114"/>
      <c r="I13" s="114"/>
      <c r="J13" s="39"/>
      <c r="K13" s="127" t="str">
        <f>VLOOKUP(B9,DATA!B17:N40,3)</f>
        <v>令和5年度　町単独基幹系業務用ネットワーク機器等購入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1"/>
      <c r="AM13">
        <v>1</v>
      </c>
      <c r="AN13" t="s">
        <v>4</v>
      </c>
      <c r="AO13" t="s">
        <v>5</v>
      </c>
      <c r="AP13" t="s">
        <v>6</v>
      </c>
    </row>
    <row r="14" spans="1:42" ht="15" customHeight="1">
      <c r="A14" s="11"/>
      <c r="B14" s="11"/>
      <c r="C14" s="11"/>
      <c r="D14" s="113"/>
      <c r="E14" s="114"/>
      <c r="F14" s="114"/>
      <c r="G14" s="114"/>
      <c r="H14" s="114"/>
      <c r="I14" s="114"/>
      <c r="J14" s="39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1"/>
      <c r="AM14">
        <v>2</v>
      </c>
      <c r="AN14" t="s">
        <v>46</v>
      </c>
      <c r="AO14" t="s">
        <v>5</v>
      </c>
      <c r="AP14" t="s">
        <v>47</v>
      </c>
    </row>
    <row r="15" spans="1:42" ht="13.5">
      <c r="A15" s="11"/>
      <c r="B15" s="11"/>
      <c r="C15" s="11"/>
      <c r="D15" s="113">
        <v>2</v>
      </c>
      <c r="E15" s="114" t="str">
        <f>VLOOKUP(B18,AM13:AP15,3)</f>
        <v>物品名等</v>
      </c>
      <c r="F15" s="114"/>
      <c r="G15" s="114"/>
      <c r="H15" s="114"/>
      <c r="I15" s="114"/>
      <c r="J15" s="39"/>
      <c r="K15" s="106" t="str">
        <f>VLOOKUP(B9,DATA!B17:N40,9)</f>
        <v>基幹系ネットワーク機器等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11"/>
      <c r="AM15">
        <v>3</v>
      </c>
      <c r="AN15" t="s">
        <v>53</v>
      </c>
      <c r="AO15" t="s">
        <v>51</v>
      </c>
      <c r="AP15" t="s">
        <v>52</v>
      </c>
    </row>
    <row r="16" spans="1:37" ht="13.5">
      <c r="A16" s="11"/>
      <c r="B16" s="11"/>
      <c r="C16" s="11"/>
      <c r="D16" s="113"/>
      <c r="E16" s="114"/>
      <c r="F16" s="114"/>
      <c r="G16" s="114"/>
      <c r="H16" s="114"/>
      <c r="I16" s="114"/>
      <c r="J16" s="39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11"/>
    </row>
    <row r="17" spans="1:37" ht="13.5">
      <c r="A17" s="11"/>
      <c r="B17" s="21" t="s">
        <v>45</v>
      </c>
      <c r="C17" s="11"/>
      <c r="D17" s="113">
        <v>3</v>
      </c>
      <c r="E17" s="114" t="str">
        <f>VLOOKUP(B18,AM13:AP15,4)</f>
        <v>納入場所</v>
      </c>
      <c r="F17" s="114"/>
      <c r="G17" s="114"/>
      <c r="H17" s="114"/>
      <c r="I17" s="114"/>
      <c r="J17" s="39"/>
      <c r="K17" s="106" t="s">
        <v>21</v>
      </c>
      <c r="L17" s="106"/>
      <c r="M17" s="106"/>
      <c r="N17" s="106"/>
      <c r="O17" s="106"/>
      <c r="P17" s="106"/>
      <c r="Q17" s="106" t="str">
        <f>VLOOKUP(B9,DATA!B17:N40,11)</f>
        <v>役場電算室他</v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1"/>
    </row>
    <row r="18" spans="1:37" ht="13.5">
      <c r="A18" s="11"/>
      <c r="B18" s="21">
        <f>DATA!C7</f>
        <v>3</v>
      </c>
      <c r="C18" s="11"/>
      <c r="D18" s="113"/>
      <c r="E18" s="114"/>
      <c r="F18" s="114"/>
      <c r="G18" s="114"/>
      <c r="H18" s="114"/>
      <c r="I18" s="114"/>
      <c r="J18" s="39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1"/>
    </row>
    <row r="19" spans="1:37" ht="13.5">
      <c r="A19" s="11"/>
      <c r="B19" s="11"/>
      <c r="C19" s="1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11"/>
    </row>
    <row r="20" spans="1:37" ht="13.5">
      <c r="A20" s="11"/>
      <c r="B20" s="11"/>
      <c r="C20" s="11"/>
      <c r="AK20" s="11"/>
    </row>
    <row r="21" spans="1:37" ht="13.5">
      <c r="A21" s="11"/>
      <c r="B21" s="11"/>
      <c r="C21" s="11"/>
      <c r="E21" s="115" t="s">
        <v>31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"/>
    </row>
    <row r="22" spans="1:37" ht="13.5">
      <c r="A22" s="11"/>
      <c r="B22" s="11"/>
      <c r="C22" s="11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"/>
    </row>
    <row r="23" spans="1:37" ht="13.5">
      <c r="A23" s="11"/>
      <c r="B23" s="11"/>
      <c r="C23" s="11"/>
      <c r="AK23" s="11"/>
    </row>
    <row r="24" spans="1:37" ht="13.5">
      <c r="A24" s="11"/>
      <c r="B24" s="11"/>
      <c r="C24" s="11"/>
      <c r="E24" s="59" t="s">
        <v>32</v>
      </c>
      <c r="F24" s="59"/>
      <c r="G24" s="59"/>
      <c r="H24" s="59"/>
      <c r="I24" s="59"/>
      <c r="AK24" s="11"/>
    </row>
    <row r="25" spans="1:37" ht="13.5">
      <c r="A25" s="11"/>
      <c r="B25" s="11"/>
      <c r="C25" s="11"/>
      <c r="E25" s="59"/>
      <c r="F25" s="59"/>
      <c r="G25" s="59"/>
      <c r="H25" s="59"/>
      <c r="I25" s="59"/>
      <c r="AK25" s="11"/>
    </row>
    <row r="26" spans="1:37" ht="13.5">
      <c r="A26" s="11"/>
      <c r="B26" s="11"/>
      <c r="C26" s="11"/>
      <c r="E26" s="120" t="str">
        <f>DATA!C14</f>
        <v>　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K26" s="11"/>
    </row>
    <row r="27" spans="1:37" ht="13.5">
      <c r="A27" s="11"/>
      <c r="B27" s="11"/>
      <c r="C27" s="11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K27" s="11"/>
    </row>
    <row r="28" spans="1:37" ht="13.5">
      <c r="A28" s="11"/>
      <c r="B28" s="11"/>
      <c r="C28" s="11"/>
      <c r="AK28" s="11"/>
    </row>
    <row r="29" spans="1:37" ht="13.5">
      <c r="A29" s="11"/>
      <c r="B29" s="11"/>
      <c r="C29" s="11"/>
      <c r="AK29" s="11"/>
    </row>
    <row r="30" spans="1:37" ht="13.5">
      <c r="A30" s="11"/>
      <c r="B30" s="11"/>
      <c r="C30" s="11"/>
      <c r="AK30" s="11"/>
    </row>
    <row r="31" spans="1:37" ht="13.5">
      <c r="A31" s="11"/>
      <c r="B31" s="11"/>
      <c r="C31" s="11"/>
      <c r="AK31" s="11"/>
    </row>
    <row r="32" spans="1:37" ht="13.5">
      <c r="A32" s="11"/>
      <c r="B32" s="11"/>
      <c r="C32" s="11"/>
      <c r="AK32" s="11"/>
    </row>
    <row r="33" spans="1:37" ht="13.5">
      <c r="A33" s="11"/>
      <c r="B33" s="11"/>
      <c r="C33" s="11"/>
      <c r="E33" s="107" t="s">
        <v>69</v>
      </c>
      <c r="F33" s="107"/>
      <c r="G33" s="110">
        <f>+DATA!C13</f>
        <v>45070</v>
      </c>
      <c r="H33" s="110"/>
      <c r="I33" s="107" t="s">
        <v>67</v>
      </c>
      <c r="J33" s="111">
        <f>+DATA!C13</f>
        <v>45070</v>
      </c>
      <c r="K33" s="111"/>
      <c r="L33" s="107" t="s">
        <v>41</v>
      </c>
      <c r="M33" s="112">
        <f>+DATA!C13</f>
        <v>45070</v>
      </c>
      <c r="N33" s="112"/>
      <c r="O33" s="108" t="s">
        <v>42</v>
      </c>
      <c r="P33" s="38"/>
      <c r="AK33" s="11"/>
    </row>
    <row r="34" spans="1:41" ht="13.5">
      <c r="A34" s="11"/>
      <c r="B34" s="11"/>
      <c r="C34" s="11"/>
      <c r="E34" s="107"/>
      <c r="F34" s="107"/>
      <c r="G34" s="110"/>
      <c r="H34" s="110"/>
      <c r="I34" s="107"/>
      <c r="J34" s="111"/>
      <c r="K34" s="111"/>
      <c r="L34" s="107"/>
      <c r="M34" s="112"/>
      <c r="N34" s="112"/>
      <c r="O34" s="108"/>
      <c r="P34" s="38"/>
      <c r="AK34" s="11"/>
      <c r="AN34" s="109"/>
      <c r="AO34" s="89"/>
    </row>
    <row r="35" spans="1:37" ht="13.5">
      <c r="A35" s="11"/>
      <c r="B35" s="11"/>
      <c r="C35" s="11"/>
      <c r="AK35" s="11"/>
    </row>
    <row r="36" spans="1:37" ht="13.5">
      <c r="A36" s="11"/>
      <c r="B36" s="11"/>
      <c r="C36" s="11"/>
      <c r="AK36" s="11"/>
    </row>
    <row r="37" spans="1:37" ht="13.5">
      <c r="A37" s="11"/>
      <c r="B37" s="11"/>
      <c r="C37" s="11"/>
      <c r="O37" s="59" t="s">
        <v>0</v>
      </c>
      <c r="P37" s="59"/>
      <c r="Q37" s="59"/>
      <c r="R37" s="59"/>
      <c r="S37" s="59"/>
      <c r="T37" s="59"/>
      <c r="V37" s="116" t="str">
        <f>DATA!C3</f>
        <v>　</v>
      </c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"/>
    </row>
    <row r="38" spans="1:37" ht="13.5">
      <c r="A38" s="11"/>
      <c r="B38" s="11"/>
      <c r="C38" s="11"/>
      <c r="O38" s="59"/>
      <c r="P38" s="59"/>
      <c r="Q38" s="59"/>
      <c r="R38" s="59"/>
      <c r="S38" s="59"/>
      <c r="T38" s="59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"/>
    </row>
    <row r="39" spans="1:37" ht="13.5">
      <c r="A39" s="11"/>
      <c r="B39" s="11"/>
      <c r="C39" s="11"/>
      <c r="O39" s="59" t="s">
        <v>33</v>
      </c>
      <c r="P39" s="59"/>
      <c r="Q39" s="59"/>
      <c r="R39" s="59"/>
      <c r="S39" s="59"/>
      <c r="T39" s="59"/>
      <c r="V39" s="117" t="str">
        <f>DATA!C4</f>
        <v>　</v>
      </c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"/>
    </row>
    <row r="40" spans="1:37" ht="13.5">
      <c r="A40" s="11"/>
      <c r="B40" s="11"/>
      <c r="C40" s="11"/>
      <c r="O40" s="59"/>
      <c r="P40" s="59"/>
      <c r="Q40" s="59"/>
      <c r="R40" s="59"/>
      <c r="S40" s="59"/>
      <c r="T40" s="59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"/>
    </row>
    <row r="41" spans="1:37" ht="13.5">
      <c r="A41" s="11"/>
      <c r="B41" s="11"/>
      <c r="C41" s="11"/>
      <c r="O41" s="59" t="s">
        <v>27</v>
      </c>
      <c r="P41" s="59"/>
      <c r="Q41" s="59"/>
      <c r="R41" s="59"/>
      <c r="S41" s="59"/>
      <c r="T41" s="59"/>
      <c r="V41" s="118" t="str">
        <f>DATA!C5</f>
        <v>　</v>
      </c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89" t="s">
        <v>55</v>
      </c>
      <c r="AK41" s="11"/>
    </row>
    <row r="42" spans="1:37" ht="13.5">
      <c r="A42" s="11"/>
      <c r="B42" s="11"/>
      <c r="C42" s="11"/>
      <c r="O42" s="59"/>
      <c r="P42" s="59"/>
      <c r="Q42" s="59"/>
      <c r="R42" s="59"/>
      <c r="S42" s="59"/>
      <c r="T42" s="59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89"/>
      <c r="AK42" s="11"/>
    </row>
    <row r="43" spans="1:37" ht="13.5">
      <c r="A43" s="11"/>
      <c r="B43" s="11"/>
      <c r="C43" s="11"/>
      <c r="AK43" s="11"/>
    </row>
    <row r="44" spans="1:37" ht="13.5">
      <c r="A44" s="11"/>
      <c r="B44" s="11"/>
      <c r="C44" s="11"/>
      <c r="AK44" s="11"/>
    </row>
    <row r="45" spans="1:37" ht="13.5">
      <c r="A45" s="11"/>
      <c r="B45" s="11"/>
      <c r="C45" s="11"/>
      <c r="AK45" s="11"/>
    </row>
    <row r="46" spans="1:37" ht="13.5">
      <c r="A46" s="11"/>
      <c r="B46" s="11"/>
      <c r="C46" s="11"/>
      <c r="E46" s="115" t="s">
        <v>79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AK46" s="11"/>
    </row>
    <row r="47" spans="1:37" ht="13.5">
      <c r="A47" s="11"/>
      <c r="B47" s="11"/>
      <c r="C47" s="11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AK47" s="11"/>
    </row>
    <row r="48" spans="1:37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</sheetData>
  <sheetProtection/>
  <mergeCells count="33">
    <mergeCell ref="H5:AG7"/>
    <mergeCell ref="E26:AI27"/>
    <mergeCell ref="AH2:AJ3"/>
    <mergeCell ref="AF2:AG2"/>
    <mergeCell ref="AF3:AG3"/>
    <mergeCell ref="K13:AJ14"/>
    <mergeCell ref="K15:V16"/>
    <mergeCell ref="K17:P18"/>
    <mergeCell ref="E24:I25"/>
    <mergeCell ref="E21:AJ22"/>
    <mergeCell ref="O39:T40"/>
    <mergeCell ref="O41:T42"/>
    <mergeCell ref="E46:R47"/>
    <mergeCell ref="V37:AJ38"/>
    <mergeCell ref="V39:AJ40"/>
    <mergeCell ref="O37:T38"/>
    <mergeCell ref="V41:AI42"/>
    <mergeCell ref="AJ41:AJ42"/>
    <mergeCell ref="D13:D14"/>
    <mergeCell ref="D15:D16"/>
    <mergeCell ref="D17:D18"/>
    <mergeCell ref="E13:I14"/>
    <mergeCell ref="E15:I16"/>
    <mergeCell ref="E17:I18"/>
    <mergeCell ref="Q17:AJ18"/>
    <mergeCell ref="E33:F34"/>
    <mergeCell ref="O33:O34"/>
    <mergeCell ref="AN34:AO34"/>
    <mergeCell ref="G33:H34"/>
    <mergeCell ref="I33:I34"/>
    <mergeCell ref="J33:K34"/>
    <mergeCell ref="L33:L34"/>
    <mergeCell ref="M33:N34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SheetLayoutView="100" zoomScalePageLayoutView="0" workbookViewId="0" topLeftCell="A1">
      <selection activeCell="T26" sqref="T26"/>
    </sheetView>
  </sheetViews>
  <sheetFormatPr defaultColWidth="8.796875" defaultRowHeight="14.25"/>
  <cols>
    <col min="2" max="2" width="11.59765625" style="0" bestFit="1" customWidth="1"/>
    <col min="4" max="4" width="4.59765625" style="0" customWidth="1"/>
    <col min="5" max="5" width="14.69921875" style="0" customWidth="1"/>
    <col min="10" max="10" width="13.59765625" style="0" customWidth="1"/>
    <col min="14" max="14" width="3.59765625" style="0" customWidth="1"/>
  </cols>
  <sheetData>
    <row r="1" spans="1:16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3.5">
      <c r="A2" s="22"/>
      <c r="B2" s="22"/>
      <c r="C2" s="22"/>
      <c r="D2" s="33" t="s">
        <v>75</v>
      </c>
      <c r="E2" s="33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3.5">
      <c r="A4" s="22"/>
      <c r="B4" s="22"/>
      <c r="C4" s="22"/>
      <c r="D4" s="24"/>
      <c r="E4" s="25"/>
      <c r="F4" s="25"/>
      <c r="G4" s="25"/>
      <c r="H4" s="25"/>
      <c r="I4" s="25"/>
      <c r="J4" s="25"/>
      <c r="K4" s="25"/>
      <c r="L4" s="25"/>
      <c r="M4" s="25"/>
      <c r="N4" s="26"/>
      <c r="O4" s="22"/>
      <c r="P4" s="22"/>
    </row>
    <row r="5" spans="1:16" ht="13.5">
      <c r="A5" s="22"/>
      <c r="B5" s="22"/>
      <c r="C5" s="22"/>
      <c r="D5" s="27"/>
      <c r="E5" s="28"/>
      <c r="F5" s="132" t="s">
        <v>61</v>
      </c>
      <c r="G5" s="132"/>
      <c r="H5" s="132"/>
      <c r="I5" s="132"/>
      <c r="J5" s="132"/>
      <c r="K5" s="28"/>
      <c r="L5" s="128" t="s">
        <v>60</v>
      </c>
      <c r="M5" s="130">
        <f>VLOOKUP(B8,DATA!B17:N40,2)</f>
        <v>173</v>
      </c>
      <c r="N5" s="29"/>
      <c r="O5" s="22"/>
      <c r="P5" s="22"/>
    </row>
    <row r="6" spans="1:16" ht="13.5">
      <c r="A6" s="22"/>
      <c r="B6" s="22"/>
      <c r="C6" s="22"/>
      <c r="D6" s="27"/>
      <c r="E6" s="28"/>
      <c r="F6" s="132"/>
      <c r="G6" s="132"/>
      <c r="H6" s="132"/>
      <c r="I6" s="132"/>
      <c r="J6" s="132"/>
      <c r="K6" s="28"/>
      <c r="L6" s="129"/>
      <c r="M6" s="131"/>
      <c r="N6" s="29"/>
      <c r="O6" s="22"/>
      <c r="P6" s="22"/>
    </row>
    <row r="7" spans="1:16" ht="13.5">
      <c r="A7" s="22"/>
      <c r="B7" s="34" t="s">
        <v>30</v>
      </c>
      <c r="C7" s="22"/>
      <c r="D7" s="27"/>
      <c r="E7" s="28"/>
      <c r="F7" s="28"/>
      <c r="G7" s="28"/>
      <c r="H7" s="28"/>
      <c r="I7" s="28"/>
      <c r="J7" s="28"/>
      <c r="K7" s="28"/>
      <c r="L7" s="28"/>
      <c r="M7" s="28"/>
      <c r="N7" s="29"/>
      <c r="O7" s="22"/>
      <c r="P7" s="22"/>
    </row>
    <row r="8" spans="1:16" ht="13.5">
      <c r="A8" s="22"/>
      <c r="B8" s="13">
        <v>3</v>
      </c>
      <c r="C8" s="22"/>
      <c r="D8" s="27"/>
      <c r="E8" s="28"/>
      <c r="F8" s="28"/>
      <c r="G8" s="28"/>
      <c r="H8" s="28"/>
      <c r="I8" s="28"/>
      <c r="J8" s="28"/>
      <c r="K8" s="28"/>
      <c r="L8" s="28"/>
      <c r="M8" s="28"/>
      <c r="N8" s="29"/>
      <c r="O8" s="22"/>
      <c r="P8" s="22"/>
    </row>
    <row r="9" spans="1:16" ht="13.5">
      <c r="A9" s="22"/>
      <c r="B9" s="23"/>
      <c r="C9" s="22"/>
      <c r="D9" s="27"/>
      <c r="E9" s="134" t="str">
        <f>VLOOKUP(B17,R10:U12,2)</f>
        <v>事業名</v>
      </c>
      <c r="F9" s="135" t="str">
        <f>VLOOKUP(B8,DATA!B17:N40,3)</f>
        <v>令和5年度　町単独基幹系業務用ネットワーク機器等購入</v>
      </c>
      <c r="G9" s="135"/>
      <c r="H9" s="135"/>
      <c r="I9" s="135"/>
      <c r="J9" s="135"/>
      <c r="K9" s="135"/>
      <c r="L9" s="135"/>
      <c r="M9" s="135"/>
      <c r="N9" s="29"/>
      <c r="O9" s="22"/>
      <c r="P9" s="22"/>
    </row>
    <row r="10" spans="1:21" ht="13.5">
      <c r="A10" s="22"/>
      <c r="B10" s="23"/>
      <c r="C10" s="22"/>
      <c r="D10" s="27"/>
      <c r="E10" s="134"/>
      <c r="F10" s="135"/>
      <c r="G10" s="135"/>
      <c r="H10" s="135"/>
      <c r="I10" s="135"/>
      <c r="J10" s="135"/>
      <c r="K10" s="135"/>
      <c r="L10" s="135"/>
      <c r="M10" s="135"/>
      <c r="N10" s="29"/>
      <c r="O10" s="22"/>
      <c r="P10" s="22"/>
      <c r="R10">
        <v>1</v>
      </c>
      <c r="S10" t="s">
        <v>4</v>
      </c>
      <c r="T10" t="s">
        <v>5</v>
      </c>
      <c r="U10" t="s">
        <v>6</v>
      </c>
    </row>
    <row r="11" spans="1:21" ht="13.5">
      <c r="A11" s="22"/>
      <c r="B11" s="22"/>
      <c r="C11" s="22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2"/>
      <c r="P11" s="22"/>
      <c r="R11">
        <v>2</v>
      </c>
      <c r="S11" t="s">
        <v>46</v>
      </c>
      <c r="T11" t="s">
        <v>5</v>
      </c>
      <c r="U11" t="s">
        <v>47</v>
      </c>
    </row>
    <row r="12" spans="1:21" ht="13.5">
      <c r="A12" s="22"/>
      <c r="B12" s="22"/>
      <c r="C12" s="22"/>
      <c r="D12" s="27"/>
      <c r="E12" s="134" t="str">
        <f>VLOOKUP(B17,R10:U12,3)</f>
        <v>物品名等</v>
      </c>
      <c r="F12" s="136" t="str">
        <f>VLOOKUP(B8,DATA!B17:N40,9)</f>
        <v>基幹系ネットワーク機器等</v>
      </c>
      <c r="G12" s="136"/>
      <c r="H12" s="136"/>
      <c r="I12" s="136"/>
      <c r="J12" s="136"/>
      <c r="K12" s="136"/>
      <c r="L12" s="136"/>
      <c r="M12" s="136"/>
      <c r="N12" s="29"/>
      <c r="O12" s="22"/>
      <c r="P12" s="22"/>
      <c r="R12">
        <v>3</v>
      </c>
      <c r="S12" t="s">
        <v>53</v>
      </c>
      <c r="T12" t="s">
        <v>51</v>
      </c>
      <c r="U12" t="s">
        <v>52</v>
      </c>
    </row>
    <row r="13" spans="1:16" ht="13.5">
      <c r="A13" s="22"/>
      <c r="B13" s="22"/>
      <c r="C13" s="22"/>
      <c r="D13" s="27"/>
      <c r="E13" s="134"/>
      <c r="F13" s="136"/>
      <c r="G13" s="136"/>
      <c r="H13" s="136"/>
      <c r="I13" s="136"/>
      <c r="J13" s="136"/>
      <c r="K13" s="136"/>
      <c r="L13" s="136"/>
      <c r="M13" s="136"/>
      <c r="N13" s="29"/>
      <c r="O13" s="22"/>
      <c r="P13" s="22"/>
    </row>
    <row r="14" spans="1:16" ht="13.5">
      <c r="A14" s="22"/>
      <c r="B14" s="22"/>
      <c r="C14" s="22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22"/>
      <c r="P14" s="22"/>
    </row>
    <row r="15" spans="1:16" ht="13.5">
      <c r="A15" s="22"/>
      <c r="B15" s="22"/>
      <c r="C15" s="22"/>
      <c r="D15" s="27"/>
      <c r="E15" s="134" t="str">
        <f>VLOOKUP(B17,R10:U12,4)</f>
        <v>納入場所</v>
      </c>
      <c r="F15" s="138" t="s">
        <v>21</v>
      </c>
      <c r="G15" s="138"/>
      <c r="H15" s="137" t="str">
        <f>VLOOKUP(B8,DATA!B17:N40,11)</f>
        <v>役場電算室他</v>
      </c>
      <c r="I15" s="137"/>
      <c r="J15" s="137"/>
      <c r="K15" s="137"/>
      <c r="L15" s="137"/>
      <c r="M15" s="137"/>
      <c r="N15" s="29"/>
      <c r="O15" s="22"/>
      <c r="P15" s="22"/>
    </row>
    <row r="16" spans="1:16" ht="13.5">
      <c r="A16" s="22"/>
      <c r="B16" s="34" t="s">
        <v>45</v>
      </c>
      <c r="C16" s="22"/>
      <c r="D16" s="27"/>
      <c r="E16" s="134"/>
      <c r="F16" s="138"/>
      <c r="G16" s="138"/>
      <c r="H16" s="137"/>
      <c r="I16" s="137"/>
      <c r="J16" s="137"/>
      <c r="K16" s="137"/>
      <c r="L16" s="137"/>
      <c r="M16" s="137"/>
      <c r="N16" s="29"/>
      <c r="O16" s="22"/>
      <c r="P16" s="22"/>
    </row>
    <row r="17" spans="1:16" ht="13.5">
      <c r="A17" s="22"/>
      <c r="B17" s="34">
        <f>DATA!C7</f>
        <v>3</v>
      </c>
      <c r="C17" s="22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22"/>
      <c r="P17" s="22"/>
    </row>
    <row r="18" spans="1:16" ht="13.5">
      <c r="A18" s="22"/>
      <c r="B18" s="22"/>
      <c r="C18" s="22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22"/>
      <c r="P18" s="22"/>
    </row>
    <row r="19" spans="1:16" ht="13.5">
      <c r="A19" s="22"/>
      <c r="B19" s="22"/>
      <c r="C19" s="22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2"/>
      <c r="P19" s="22"/>
    </row>
    <row r="20" spans="1:16" ht="13.5">
      <c r="A20" s="22"/>
      <c r="B20" s="22"/>
      <c r="C20" s="22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2"/>
      <c r="P20" s="22"/>
    </row>
    <row r="21" spans="1:16" ht="13.5">
      <c r="A21" s="22"/>
      <c r="B21" s="22"/>
      <c r="C21" s="22"/>
      <c r="D21" s="27"/>
      <c r="E21" s="28"/>
      <c r="F21" s="28"/>
      <c r="G21" s="28"/>
      <c r="H21" s="28"/>
      <c r="I21" s="137" t="str">
        <f>DATA!C3</f>
        <v>　</v>
      </c>
      <c r="J21" s="137"/>
      <c r="K21" s="137"/>
      <c r="L21" s="137"/>
      <c r="M21" s="137"/>
      <c r="N21" s="29"/>
      <c r="O21" s="22"/>
      <c r="P21" s="22"/>
    </row>
    <row r="22" spans="1:16" ht="13.5">
      <c r="A22" s="22"/>
      <c r="B22" s="22"/>
      <c r="C22" s="22"/>
      <c r="D22" s="27"/>
      <c r="E22" s="28"/>
      <c r="F22" s="28"/>
      <c r="G22" s="28"/>
      <c r="H22" s="28"/>
      <c r="I22" s="133" t="str">
        <f>DATA!C4</f>
        <v>　</v>
      </c>
      <c r="J22" s="133"/>
      <c r="K22" s="133"/>
      <c r="L22" s="133"/>
      <c r="M22" s="133"/>
      <c r="N22" s="29"/>
      <c r="O22" s="22"/>
      <c r="P22" s="22"/>
    </row>
    <row r="23" spans="1:16" ht="13.5">
      <c r="A23" s="22"/>
      <c r="B23" s="22"/>
      <c r="C23" s="22"/>
      <c r="D23" s="27"/>
      <c r="E23" s="28"/>
      <c r="F23" s="28"/>
      <c r="G23" s="28"/>
      <c r="H23" s="28"/>
      <c r="I23" s="133"/>
      <c r="J23" s="133"/>
      <c r="K23" s="133"/>
      <c r="L23" s="133"/>
      <c r="M23" s="133"/>
      <c r="N23" s="29"/>
      <c r="O23" s="22"/>
      <c r="P23" s="22"/>
    </row>
    <row r="24" spans="1:16" ht="13.5">
      <c r="A24" s="22"/>
      <c r="B24" s="22"/>
      <c r="C24" s="22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22"/>
      <c r="P24" s="22"/>
    </row>
    <row r="25" spans="1:16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3.5">
      <c r="A26" s="22"/>
      <c r="B26" s="22"/>
      <c r="C26" s="22"/>
      <c r="D26" s="35" t="s">
        <v>62</v>
      </c>
      <c r="E26" s="36" t="s">
        <v>68</v>
      </c>
      <c r="F26" s="36"/>
      <c r="G26" s="36"/>
      <c r="H26" s="36"/>
      <c r="I26" s="36"/>
      <c r="J26" s="22"/>
      <c r="K26" s="22"/>
      <c r="L26" s="22"/>
      <c r="M26" s="22"/>
      <c r="N26" s="22"/>
      <c r="O26" s="22"/>
      <c r="P26" s="22"/>
    </row>
    <row r="27" spans="1:16" ht="13.5">
      <c r="A27" s="22"/>
      <c r="B27" s="22"/>
      <c r="C27" s="22"/>
      <c r="D27" s="35" t="s">
        <v>62</v>
      </c>
      <c r="E27" s="36" t="s">
        <v>63</v>
      </c>
      <c r="F27" s="36"/>
      <c r="G27" s="36"/>
      <c r="H27" s="36"/>
      <c r="I27" s="36"/>
      <c r="J27" s="22"/>
      <c r="K27" s="22"/>
      <c r="L27" s="22"/>
      <c r="M27" s="22"/>
      <c r="N27" s="22"/>
      <c r="O27" s="22"/>
      <c r="P27" s="22"/>
    </row>
    <row r="28" spans="1:16" ht="13.5">
      <c r="A28" s="22"/>
      <c r="B28" s="22"/>
      <c r="C28" s="22"/>
      <c r="D28" s="35" t="s">
        <v>62</v>
      </c>
      <c r="E28" s="36" t="s">
        <v>64</v>
      </c>
      <c r="F28" s="36"/>
      <c r="G28" s="36"/>
      <c r="H28" s="36"/>
      <c r="I28" s="36"/>
      <c r="J28" s="22"/>
      <c r="K28" s="22"/>
      <c r="L28" s="22"/>
      <c r="M28" s="22"/>
      <c r="N28" s="22"/>
      <c r="O28" s="22"/>
      <c r="P28" s="22"/>
    </row>
    <row r="29" spans="1:16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</sheetData>
  <sheetProtection/>
  <mergeCells count="12">
    <mergeCell ref="F15:G16"/>
    <mergeCell ref="H15:M16"/>
    <mergeCell ref="L5:L6"/>
    <mergeCell ref="M5:M6"/>
    <mergeCell ref="F5:J6"/>
    <mergeCell ref="I22:M23"/>
    <mergeCell ref="E9:E10"/>
    <mergeCell ref="E12:E13"/>
    <mergeCell ref="E15:E16"/>
    <mergeCell ref="F9:M10"/>
    <mergeCell ref="F12:M13"/>
    <mergeCell ref="I21:M21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S.Kawano</dc:creator>
  <cp:keywords/>
  <dc:description/>
  <cp:lastModifiedBy>NCLJ310</cp:lastModifiedBy>
  <cp:lastPrinted>2023-11-14T02:43:03Z</cp:lastPrinted>
  <dcterms:created xsi:type="dcterms:W3CDTF">2005-09-29T11:25:11Z</dcterms:created>
  <dcterms:modified xsi:type="dcterms:W3CDTF">2023-11-14T02:45:03Z</dcterms:modified>
  <cp:category/>
  <cp:version/>
  <cp:contentType/>
  <cp:contentStatus/>
</cp:coreProperties>
</file>